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7400" windowHeight="11025" tabRatio="640"/>
  </bookViews>
  <sheets>
    <sheet name="1 Wydatki" sheetId="55" r:id="rId1"/>
  </sheets>
  <definedNames>
    <definedName name="_xlnm._FilterDatabase" localSheetId="0" hidden="1">'1 Wydatki'!$A$1:$A$361</definedName>
    <definedName name="_xlnm.Print_Area" localSheetId="0">'1 Wydatki'!$A$1:$K$359</definedName>
    <definedName name="_xlnm.Print_Titles" localSheetId="0">'1 Wydatki'!$3:$4</definedName>
  </definedNames>
  <calcPr calcId="125725"/>
</workbook>
</file>

<file path=xl/calcChain.xml><?xml version="1.0" encoding="utf-8"?>
<calcChain xmlns="http://schemas.openxmlformats.org/spreadsheetml/2006/main">
  <c r="G303" i="55"/>
  <c r="F303"/>
  <c r="G351"/>
  <c r="F351"/>
  <c r="G349"/>
  <c r="F349"/>
  <c r="G352"/>
  <c r="F352"/>
  <c r="G355"/>
  <c r="F355"/>
  <c r="G354"/>
  <c r="F354"/>
  <c r="G353"/>
  <c r="F353"/>
  <c r="G350"/>
  <c r="F350"/>
  <c r="G341"/>
  <c r="G340" s="1"/>
  <c r="G334" s="1"/>
  <c r="G347" s="1"/>
  <c r="F341"/>
  <c r="F340" s="1"/>
  <c r="F334" s="1"/>
  <c r="G335"/>
  <c r="F335"/>
  <c r="G336"/>
  <c r="F336"/>
  <c r="G329"/>
  <c r="G328" s="1"/>
  <c r="F329"/>
  <c r="F328" s="1"/>
  <c r="G325"/>
  <c r="G324" s="1"/>
  <c r="F325"/>
  <c r="F324" s="1"/>
  <c r="G322"/>
  <c r="G321" s="1"/>
  <c r="F322"/>
  <c r="F321" s="1"/>
  <c r="G315"/>
  <c r="G314" s="1"/>
  <c r="G313" s="1"/>
  <c r="F315"/>
  <c r="F314" s="1"/>
  <c r="F313" s="1"/>
  <c r="G308"/>
  <c r="G307" s="1"/>
  <c r="F307"/>
  <c r="F308"/>
  <c r="G300"/>
  <c r="G301"/>
  <c r="F300"/>
  <c r="F301"/>
  <c r="G298"/>
  <c r="G297" s="1"/>
  <c r="F298"/>
  <c r="F297" s="1"/>
  <c r="G295"/>
  <c r="G294" s="1"/>
  <c r="G293" s="1"/>
  <c r="F295"/>
  <c r="F294" s="1"/>
  <c r="F293" s="1"/>
  <c r="G290"/>
  <c r="G291"/>
  <c r="F290"/>
  <c r="F291"/>
  <c r="G288"/>
  <c r="G287" s="1"/>
  <c r="F288"/>
  <c r="F287" s="1"/>
  <c r="G283"/>
  <c r="G282" s="1"/>
  <c r="G281" s="1"/>
  <c r="F283"/>
  <c r="F282" s="1"/>
  <c r="F281" s="1"/>
  <c r="F279"/>
  <c r="G274"/>
  <c r="G273" s="1"/>
  <c r="F274"/>
  <c r="F273" s="1"/>
  <c r="G269"/>
  <c r="G268" s="1"/>
  <c r="F269"/>
  <c r="F268" s="1"/>
  <c r="G264"/>
  <c r="G263" s="1"/>
  <c r="F264"/>
  <c r="F263" s="1"/>
  <c r="G261"/>
  <c r="G260" s="1"/>
  <c r="F261"/>
  <c r="F260" s="1"/>
  <c r="G258"/>
  <c r="G257" s="1"/>
  <c r="F258"/>
  <c r="F257" s="1"/>
  <c r="G255"/>
  <c r="G254" s="1"/>
  <c r="F255"/>
  <c r="F254" s="1"/>
  <c r="G252"/>
  <c r="G251" s="1"/>
  <c r="F252"/>
  <c r="F251" s="1"/>
  <c r="G247"/>
  <c r="G246" s="1"/>
  <c r="F247"/>
  <c r="F246" s="1"/>
  <c r="G244"/>
  <c r="G243" s="1"/>
  <c r="G242" s="1"/>
  <c r="F244"/>
  <c r="F243" s="1"/>
  <c r="F242" s="1"/>
  <c r="G238"/>
  <c r="G237" s="1"/>
  <c r="G233" s="1"/>
  <c r="F238"/>
  <c r="F237" s="1"/>
  <c r="F233" s="1"/>
  <c r="G225"/>
  <c r="G224" s="1"/>
  <c r="F225"/>
  <c r="F224" s="1"/>
  <c r="E225"/>
  <c r="D225"/>
  <c r="E224"/>
  <c r="D224"/>
  <c r="G230"/>
  <c r="G229" s="1"/>
  <c r="F230"/>
  <c r="F229" s="1"/>
  <c r="G221"/>
  <c r="G220" s="1"/>
  <c r="F221"/>
  <c r="F220" s="1"/>
  <c r="G213"/>
  <c r="G212" s="1"/>
  <c r="F213"/>
  <c r="F212" s="1"/>
  <c r="G209"/>
  <c r="G208" s="1"/>
  <c r="F209"/>
  <c r="F208" s="1"/>
  <c r="G204"/>
  <c r="G203" s="1"/>
  <c r="F204"/>
  <c r="F203" s="1"/>
  <c r="G197"/>
  <c r="G196" s="1"/>
  <c r="F197"/>
  <c r="F196" s="1"/>
  <c r="G192"/>
  <c r="G191" s="1"/>
  <c r="F192"/>
  <c r="F191" s="1"/>
  <c r="G185"/>
  <c r="G184" s="1"/>
  <c r="G183" s="1"/>
  <c r="F185"/>
  <c r="F184" s="1"/>
  <c r="F183" s="1"/>
  <c r="E181"/>
  <c r="D181"/>
  <c r="E180"/>
  <c r="D180"/>
  <c r="E179"/>
  <c r="D179"/>
  <c r="G171"/>
  <c r="G170" s="1"/>
  <c r="G169" s="1"/>
  <c r="F171"/>
  <c r="F170" s="1"/>
  <c r="F169" s="1"/>
  <c r="G167"/>
  <c r="G166" s="1"/>
  <c r="F167"/>
  <c r="F166" s="1"/>
  <c r="G152"/>
  <c r="G151" s="1"/>
  <c r="G147" s="1"/>
  <c r="F152"/>
  <c r="F151" s="1"/>
  <c r="F147" s="1"/>
  <c r="G143"/>
  <c r="G142" s="1"/>
  <c r="F143"/>
  <c r="F142" s="1"/>
  <c r="G138"/>
  <c r="G137" s="1"/>
  <c r="G128" s="1"/>
  <c r="F138"/>
  <c r="F137" s="1"/>
  <c r="F128" s="1"/>
  <c r="E137"/>
  <c r="D137"/>
  <c r="G125"/>
  <c r="G124" s="1"/>
  <c r="F125"/>
  <c r="F124" s="1"/>
  <c r="G121"/>
  <c r="G120" s="1"/>
  <c r="F121"/>
  <c r="F120" s="1"/>
  <c r="G116"/>
  <c r="G115" s="1"/>
  <c r="F116"/>
  <c r="F115" s="1"/>
  <c r="G113"/>
  <c r="G112" s="1"/>
  <c r="F113"/>
  <c r="F112" s="1"/>
  <c r="G107"/>
  <c r="G106" s="1"/>
  <c r="F107"/>
  <c r="F106" s="1"/>
  <c r="G94"/>
  <c r="G93" s="1"/>
  <c r="F94"/>
  <c r="F93" s="1"/>
  <c r="F90"/>
  <c r="G86"/>
  <c r="G85" s="1"/>
  <c r="G84" s="1"/>
  <c r="F86"/>
  <c r="F85" s="1"/>
  <c r="G81"/>
  <c r="G80" s="1"/>
  <c r="F81"/>
  <c r="F80" s="1"/>
  <c r="G78"/>
  <c r="G77" s="1"/>
  <c r="F78"/>
  <c r="F77" s="1"/>
  <c r="G74"/>
  <c r="G73" s="1"/>
  <c r="G70" s="1"/>
  <c r="F74"/>
  <c r="F73" s="1"/>
  <c r="F70" s="1"/>
  <c r="G65"/>
  <c r="F65"/>
  <c r="G59"/>
  <c r="G58" s="1"/>
  <c r="F59"/>
  <c r="F58" s="1"/>
  <c r="G29"/>
  <c r="F29"/>
  <c r="G23"/>
  <c r="G14" s="1"/>
  <c r="F23"/>
  <c r="G55"/>
  <c r="G54" s="1"/>
  <c r="F55"/>
  <c r="F54" s="1"/>
  <c r="G49"/>
  <c r="F49"/>
  <c r="G44"/>
  <c r="F44"/>
  <c r="G39"/>
  <c r="F39"/>
  <c r="G34"/>
  <c r="G33" s="1"/>
  <c r="F34"/>
  <c r="F33" s="1"/>
  <c r="D37"/>
  <c r="D35" s="1"/>
  <c r="E37"/>
  <c r="E35" s="1"/>
  <c r="G6"/>
  <c r="G5" s="1"/>
  <c r="F6"/>
  <c r="F5" s="1"/>
  <c r="I45"/>
  <c r="I44" s="1"/>
  <c r="I40"/>
  <c r="I39" s="1"/>
  <c r="I34"/>
  <c r="I30"/>
  <c r="I29" s="1"/>
  <c r="I24"/>
  <c r="I16"/>
  <c r="I15" s="1"/>
  <c r="I14" s="1"/>
  <c r="E304"/>
  <c r="D304"/>
  <c r="E303"/>
  <c r="D303"/>
  <c r="E301"/>
  <c r="D301"/>
  <c r="E300"/>
  <c r="D300"/>
  <c r="E298"/>
  <c r="D298"/>
  <c r="E297"/>
  <c r="D297"/>
  <c r="D288"/>
  <c r="D287" s="1"/>
  <c r="E288"/>
  <c r="E287" s="1"/>
  <c r="E274"/>
  <c r="D274"/>
  <c r="E273"/>
  <c r="D273"/>
  <c r="E269"/>
  <c r="D269"/>
  <c r="E268"/>
  <c r="D268"/>
  <c r="E260"/>
  <c r="D260"/>
  <c r="E257"/>
  <c r="D257"/>
  <c r="E142"/>
  <c r="D142"/>
  <c r="E132"/>
  <c r="D132"/>
  <c r="E129"/>
  <c r="D129"/>
  <c r="E128"/>
  <c r="D128"/>
  <c r="E125"/>
  <c r="D125"/>
  <c r="E124"/>
  <c r="D124"/>
  <c r="E116"/>
  <c r="D116"/>
  <c r="E115"/>
  <c r="D115"/>
  <c r="E113"/>
  <c r="D113"/>
  <c r="E112"/>
  <c r="D112"/>
  <c r="D65"/>
  <c r="D64" s="1"/>
  <c r="E65"/>
  <c r="E64" s="1"/>
  <c r="E54"/>
  <c r="D54"/>
  <c r="E34"/>
  <c r="D34"/>
  <c r="E334"/>
  <c r="D334"/>
  <c r="E341"/>
  <c r="E340" s="1"/>
  <c r="D341"/>
  <c r="D340" s="1"/>
  <c r="E329"/>
  <c r="E328" s="1"/>
  <c r="D329"/>
  <c r="D328" s="1"/>
  <c r="E325"/>
  <c r="E324" s="1"/>
  <c r="D325"/>
  <c r="D324" s="1"/>
  <c r="E322"/>
  <c r="E321" s="1"/>
  <c r="D322"/>
  <c r="D321" s="1"/>
  <c r="E315"/>
  <c r="E314" s="1"/>
  <c r="E313" s="1"/>
  <c r="E293" s="1"/>
  <c r="D315"/>
  <c r="D314" s="1"/>
  <c r="D313" s="1"/>
  <c r="D293" s="1"/>
  <c r="E295"/>
  <c r="E294" s="1"/>
  <c r="D295"/>
  <c r="D294" s="1"/>
  <c r="E291"/>
  <c r="E290" s="1"/>
  <c r="D291"/>
  <c r="D290" s="1"/>
  <c r="E283"/>
  <c r="E282" s="1"/>
  <c r="E281" s="1"/>
  <c r="D283"/>
  <c r="D282" s="1"/>
  <c r="E279"/>
  <c r="E278" s="1"/>
  <c r="D279"/>
  <c r="D278" s="1"/>
  <c r="E277"/>
  <c r="D277"/>
  <c r="E264"/>
  <c r="D264"/>
  <c r="E263"/>
  <c r="D263"/>
  <c r="E255"/>
  <c r="D255"/>
  <c r="E254"/>
  <c r="D254"/>
  <c r="E252"/>
  <c r="E251" s="1"/>
  <c r="D252"/>
  <c r="D251" s="1"/>
  <c r="E247"/>
  <c r="E246" s="1"/>
  <c r="D247"/>
  <c r="D246" s="1"/>
  <c r="E244"/>
  <c r="E243" s="1"/>
  <c r="D244"/>
  <c r="D243" s="1"/>
  <c r="D242" s="1"/>
  <c r="E238"/>
  <c r="E237" s="1"/>
  <c r="D238"/>
  <c r="D237" s="1"/>
  <c r="E234"/>
  <c r="D234"/>
  <c r="E230"/>
  <c r="D230"/>
  <c r="E229"/>
  <c r="D229"/>
  <c r="E221"/>
  <c r="D221"/>
  <c r="E220"/>
  <c r="D220"/>
  <c r="E213"/>
  <c r="E212" s="1"/>
  <c r="D213"/>
  <c r="D212" s="1"/>
  <c r="E209"/>
  <c r="E208" s="1"/>
  <c r="D209"/>
  <c r="D208" s="1"/>
  <c r="E204"/>
  <c r="E203" s="1"/>
  <c r="D204"/>
  <c r="D203" s="1"/>
  <c r="E197"/>
  <c r="D197"/>
  <c r="D196" s="1"/>
  <c r="E196"/>
  <c r="E192"/>
  <c r="D192"/>
  <c r="D191" s="1"/>
  <c r="E191"/>
  <c r="E185"/>
  <c r="E184" s="1"/>
  <c r="E183" s="1"/>
  <c r="D185"/>
  <c r="D184" s="1"/>
  <c r="E176"/>
  <c r="E175" s="1"/>
  <c r="E174" s="1"/>
  <c r="D176"/>
  <c r="D175" s="1"/>
  <c r="D174" s="1"/>
  <c r="E167"/>
  <c r="D167"/>
  <c r="D166" s="1"/>
  <c r="E166"/>
  <c r="E160"/>
  <c r="E159" s="1"/>
  <c r="D160"/>
  <c r="D159" s="1"/>
  <c r="E152"/>
  <c r="E151" s="1"/>
  <c r="D152"/>
  <c r="D151" s="1"/>
  <c r="E148"/>
  <c r="D148"/>
  <c r="E121"/>
  <c r="E120" s="1"/>
  <c r="D121"/>
  <c r="D120" s="1"/>
  <c r="E107"/>
  <c r="E106" s="1"/>
  <c r="D107"/>
  <c r="D106" s="1"/>
  <c r="E94"/>
  <c r="E93" s="1"/>
  <c r="D94"/>
  <c r="D93" s="1"/>
  <c r="E90"/>
  <c r="D90"/>
  <c r="D89" s="1"/>
  <c r="E89"/>
  <c r="E86"/>
  <c r="E85" s="1"/>
  <c r="D86"/>
  <c r="D85" s="1"/>
  <c r="E81"/>
  <c r="E80" s="1"/>
  <c r="D81"/>
  <c r="D80" s="1"/>
  <c r="E78"/>
  <c r="E77" s="1"/>
  <c r="D78"/>
  <c r="D77" s="1"/>
  <c r="E74"/>
  <c r="E73" s="1"/>
  <c r="D74"/>
  <c r="D73" s="1"/>
  <c r="E72"/>
  <c r="E71" s="1"/>
  <c r="E70" s="1"/>
  <c r="D72"/>
  <c r="D71" s="1"/>
  <c r="D70" s="1"/>
  <c r="E60"/>
  <c r="E59" s="1"/>
  <c r="D60"/>
  <c r="D59" s="1"/>
  <c r="D58" s="1"/>
  <c r="E49"/>
  <c r="D49"/>
  <c r="E45"/>
  <c r="E44" s="1"/>
  <c r="D45"/>
  <c r="D44" s="1"/>
  <c r="E40"/>
  <c r="E39" s="1"/>
  <c r="D40"/>
  <c r="D39" s="1"/>
  <c r="E24"/>
  <c r="E23" s="1"/>
  <c r="D24"/>
  <c r="D23" s="1"/>
  <c r="E16"/>
  <c r="E15" s="1"/>
  <c r="D16"/>
  <c r="D15" s="1"/>
  <c r="E7"/>
  <c r="E6" s="1"/>
  <c r="E5" s="1"/>
  <c r="D7"/>
  <c r="D6" s="1"/>
  <c r="D5" s="1"/>
  <c r="E171"/>
  <c r="E170" s="1"/>
  <c r="E169" s="1"/>
  <c r="F347" l="1"/>
  <c r="D171"/>
  <c r="D170" s="1"/>
  <c r="D169" s="1"/>
  <c r="E242"/>
  <c r="F84"/>
  <c r="E233"/>
  <c r="D233"/>
  <c r="E58"/>
  <c r="D14"/>
  <c r="E84"/>
  <c r="E147"/>
  <c r="E14"/>
  <c r="D33"/>
  <c r="D84"/>
  <c r="D281"/>
  <c r="E33"/>
  <c r="D183"/>
  <c r="I5"/>
  <c r="D147"/>
  <c r="D347" l="1"/>
  <c r="E347"/>
</calcChain>
</file>

<file path=xl/sharedStrings.xml><?xml version="1.0" encoding="utf-8"?>
<sst xmlns="http://schemas.openxmlformats.org/spreadsheetml/2006/main" count="436" uniqueCount="203">
  <si>
    <t>85395</t>
  </si>
  <si>
    <t>854</t>
  </si>
  <si>
    <t>85401</t>
  </si>
  <si>
    <t>Świetlice szkolne</t>
  </si>
  <si>
    <t>85446</t>
  </si>
  <si>
    <t>92116</t>
  </si>
  <si>
    <t>Biblioteki</t>
  </si>
  <si>
    <t>92120</t>
  </si>
  <si>
    <t>Ochrona zabytków i opieka nad zabytkami</t>
  </si>
  <si>
    <t>926</t>
  </si>
  <si>
    <t>92601</t>
  </si>
  <si>
    <t>Obiekty sportowe</t>
  </si>
  <si>
    <t>92605</t>
  </si>
  <si>
    <t>Dział</t>
  </si>
  <si>
    <t>Rozdział</t>
  </si>
  <si>
    <t>Wydatki bieżące</t>
  </si>
  <si>
    <t>Wydatki majątkowe</t>
  </si>
  <si>
    <t>Wydatki na obsługę długu</t>
  </si>
  <si>
    <t>Dotacje na zadania bieżące</t>
  </si>
  <si>
    <t>Świadczenia na rzecz osób fizycznych</t>
  </si>
  <si>
    <t>010</t>
  </si>
  <si>
    <t>Rolnictwo i łowiectwo</t>
  </si>
  <si>
    <t>020</t>
  </si>
  <si>
    <t>Leśnictwo</t>
  </si>
  <si>
    <t>600</t>
  </si>
  <si>
    <t>Transport i łączność</t>
  </si>
  <si>
    <t>60014</t>
  </si>
  <si>
    <t>Drogi publiczne powiatowe</t>
  </si>
  <si>
    <t>Drogi publiczne gminne</t>
  </si>
  <si>
    <t>Gospodarka mieszkaniowa</t>
  </si>
  <si>
    <t>Gospodarka gruntami i nieruchomościami</t>
  </si>
  <si>
    <t>710</t>
  </si>
  <si>
    <t>Działalność usługowa</t>
  </si>
  <si>
    <t>71013</t>
  </si>
  <si>
    <t>Prace geodezyjne i kartograficzne (nieinwestycyjne)</t>
  </si>
  <si>
    <t>71014</t>
  </si>
  <si>
    <t>Opracowania geodezyjne i kartograficzne</t>
  </si>
  <si>
    <t>750</t>
  </si>
  <si>
    <t>Administracja publiczna</t>
  </si>
  <si>
    <t>75011</t>
  </si>
  <si>
    <t>Urzędy wojewódzkie</t>
  </si>
  <si>
    <t>75020</t>
  </si>
  <si>
    <t>Starostwa powiatowe</t>
  </si>
  <si>
    <t>754</t>
  </si>
  <si>
    <t>Oświata i wychowanie</t>
  </si>
  <si>
    <t>80146</t>
  </si>
  <si>
    <t>Dokształcanie i doskonalenie nauczycieli</t>
  </si>
  <si>
    <t>Pozostała działalność</t>
  </si>
  <si>
    <t>851</t>
  </si>
  <si>
    <t>Ochrona zdrowia</t>
  </si>
  <si>
    <t>852</t>
  </si>
  <si>
    <t>Pomoc społeczna</t>
  </si>
  <si>
    <t>Domy pomocy społecznej</t>
  </si>
  <si>
    <t>Pozostałe zadania w zakresie polityki społecznej</t>
  </si>
  <si>
    <t>Edukacyjna opieka wychowawcza</t>
  </si>
  <si>
    <t>921</t>
  </si>
  <si>
    <t>Kultura i ochrona dziedzictwa narodowego</t>
  </si>
  <si>
    <t>92195</t>
  </si>
  <si>
    <t>700</t>
  </si>
  <si>
    <t>70005</t>
  </si>
  <si>
    <t>853</t>
  </si>
  <si>
    <t>60016</t>
  </si>
  <si>
    <t>75075</t>
  </si>
  <si>
    <t>Promocja jednostek samorządu terytorialnego</t>
  </si>
  <si>
    <t>Bezpieczeństwo publiczne i ochrona przeciwpożarowa</t>
  </si>
  <si>
    <t>75421</t>
  </si>
  <si>
    <t>Zarządzanie kryzysowe</t>
  </si>
  <si>
    <t>757</t>
  </si>
  <si>
    <t>Obsługa długu publicznego</t>
  </si>
  <si>
    <t>75702</t>
  </si>
  <si>
    <t>Obsługa papierów wartościowych, kredytów i pożyczek jednostek samorządu terytorialnego</t>
  </si>
  <si>
    <t>801</t>
  </si>
  <si>
    <t>80110</t>
  </si>
  <si>
    <t>80195</t>
  </si>
  <si>
    <t>85202</t>
  </si>
  <si>
    <t>Gospodarka komunalna i ochrona środowiska</t>
  </si>
  <si>
    <t>900</t>
  </si>
  <si>
    <t>90095</t>
  </si>
  <si>
    <t>Wyszczególnienie</t>
  </si>
  <si>
    <t>Plan przed zmianami</t>
  </si>
  <si>
    <t>Zmiany 31.01</t>
  </si>
  <si>
    <t>WYDATKI BIEŻĄCE</t>
  </si>
  <si>
    <t>- pozostałe wydatki związane z realizacją statutowych zadań</t>
  </si>
  <si>
    <t>- świadczenia na rzecz osób fizycznych</t>
  </si>
  <si>
    <t xml:space="preserve"> - wynagrodzenia i składki od nich naliczane</t>
  </si>
  <si>
    <t xml:space="preserve"> - dotacje na zadania bieżące</t>
  </si>
  <si>
    <t>WYDATKI MAJĄTKOWE</t>
  </si>
  <si>
    <t>75478</t>
  </si>
  <si>
    <t>Usuwanie skutków klęsk żywiołowych</t>
  </si>
  <si>
    <t>75495</t>
  </si>
  <si>
    <t>WYDATKI OGÓŁEM</t>
  </si>
  <si>
    <t>Wynagrodzenia i składki od nich naliczane</t>
  </si>
  <si>
    <t>Pozostałe wydatki związane z realizacją statutowych zadań</t>
  </si>
  <si>
    <t>Wydatki na programy finansowane z udziałem środków, o których mowa w art. 5 ust.1 pkt 2 i 3, w części związanej z realizacją zadań jednostki samorządu terytorialnego</t>
  </si>
  <si>
    <t>% pl.</t>
  </si>
  <si>
    <t>Wsk. % 5:7</t>
  </si>
  <si>
    <t>01008</t>
  </si>
  <si>
    <t>Melioracje wodne</t>
  </si>
  <si>
    <t>01010</t>
  </si>
  <si>
    <t>Inrastruktura wodociągowa i sanitacyjna wsi</t>
  </si>
  <si>
    <t>01030</t>
  </si>
  <si>
    <t>Izby rolnicze</t>
  </si>
  <si>
    <t>01095</t>
  </si>
  <si>
    <t>60013</t>
  </si>
  <si>
    <t>Drogi publiczne wojewódzkie</t>
  </si>
  <si>
    <t xml:space="preserve">-dotacje na zadania inwestycyjne </t>
  </si>
  <si>
    <t>60031</t>
  </si>
  <si>
    <t>Przejścia graniczne</t>
  </si>
  <si>
    <t>60095</t>
  </si>
  <si>
    <t>70095</t>
  </si>
  <si>
    <t>71035</t>
  </si>
  <si>
    <t>Cmentarze</t>
  </si>
  <si>
    <t>75022</t>
  </si>
  <si>
    <t>Rady gmin (miast i miast na prawach powiatu)</t>
  </si>
  <si>
    <t>75023</t>
  </si>
  <si>
    <t>Urzędy gmin (miast i miast na prawach powiatu)</t>
  </si>
  <si>
    <t>71004</t>
  </si>
  <si>
    <t>Plany zagospodarowania przestrzennego</t>
  </si>
  <si>
    <t>75045</t>
  </si>
  <si>
    <t>Kwalifikacja wojskowa</t>
  </si>
  <si>
    <t>75056</t>
  </si>
  <si>
    <t>Spis powszechny i inne</t>
  </si>
  <si>
    <t>75095</t>
  </si>
  <si>
    <t>751</t>
  </si>
  <si>
    <t>75101</t>
  </si>
  <si>
    <t>Urzędy naczelnych organów władzy państwowej,                                                                                                                                                             kontroli i ochrony prawa</t>
  </si>
  <si>
    <t>Urzędy naczelnych organów władzy państwowej, kontroli i ochrony prawa oraz sądownictwa</t>
  </si>
  <si>
    <t>75107</t>
  </si>
  <si>
    <t>Wybory Prezydenta Rzeczypospolitej Polskiej</t>
  </si>
  <si>
    <t>75109</t>
  </si>
  <si>
    <t>Wybory do rad gmin,rad powiatów i sejmików województw, wybory wójtów, burmistrzów i prezydentów miast oraz referenda gminne, powiatowe i wojewódzkie</t>
  </si>
  <si>
    <t>75405</t>
  </si>
  <si>
    <t>Komendy powiatowe Policji</t>
  </si>
  <si>
    <t>75412</t>
  </si>
  <si>
    <t>Ochotnicze straże pożarne</t>
  </si>
  <si>
    <t>756</t>
  </si>
  <si>
    <t>Dochody od osób prawnych, od osób fizycznych i od innych jednostek nieposiadających osobowości prawnej oraz wydatki związane z ich poborem</t>
  </si>
  <si>
    <t>75647</t>
  </si>
  <si>
    <t>Pobór podatków, opłat  i niepodatkowych należności budżetowych</t>
  </si>
  <si>
    <t xml:space="preserve"> - obsługa długu</t>
  </si>
  <si>
    <t>80101</t>
  </si>
  <si>
    <t xml:space="preserve">Szkoły podstwowe </t>
  </si>
  <si>
    <t>80103</t>
  </si>
  <si>
    <t>Oddziały przedszkolne w szkołach podstawowych</t>
  </si>
  <si>
    <t>80104</t>
  </si>
  <si>
    <t>Przedszkola</t>
  </si>
  <si>
    <t>- dotacja na cele bieżące</t>
  </si>
  <si>
    <t>Gimnazja</t>
  </si>
  <si>
    <t>80114</t>
  </si>
  <si>
    <t>Dowożenie uczniów do szkół</t>
  </si>
  <si>
    <t>80113</t>
  </si>
  <si>
    <t>Zespoły obsługi ekonomiczno-administracyjnej szkół</t>
  </si>
  <si>
    <t>85153</t>
  </si>
  <si>
    <t>Zwalczanie narkomanii</t>
  </si>
  <si>
    <t>85154</t>
  </si>
  <si>
    <t>Przeciwdziałanie alkoholizmowi</t>
  </si>
  <si>
    <t>85212</t>
  </si>
  <si>
    <t>Świadczenia rodzinne,świadczenia z funduszu alimentacyjnego oraz składki na ubezpieczenia emerytalne i rentowe z ubezpieczenia społecznego</t>
  </si>
  <si>
    <t>85213</t>
  </si>
  <si>
    <t>Składki na ubezpieczenia zdrowotne opłacane za osoby pobierające niektóre świadczenia z pomocy społecznej, niektóre świadczenia rodzinne oraz za osoby uczestniczące w zajęciach w centrum integracji społecznej.</t>
  </si>
  <si>
    <t>85214</t>
  </si>
  <si>
    <t>Zasiłki pomoc w naturze oraz składki na ubezpieczenia emerytalne i rentowe</t>
  </si>
  <si>
    <t>85215</t>
  </si>
  <si>
    <t>Dodatki mieszkaniowe</t>
  </si>
  <si>
    <t>85216</t>
  </si>
  <si>
    <t>Zasiłki stałe</t>
  </si>
  <si>
    <t>85219</t>
  </si>
  <si>
    <t>Ośrodki pomocy społecznej</t>
  </si>
  <si>
    <t>85228</t>
  </si>
  <si>
    <t xml:space="preserve">Usługi opiekuńcze i specjalistyczne usługi opiekuńcze </t>
  </si>
  <si>
    <t>85295</t>
  </si>
  <si>
    <t>Wydatki na programy finansowane z udziałem środków, o których mowa w art. 5 ust.1 pkt 2 i 3,</t>
  </si>
  <si>
    <t>85415</t>
  </si>
  <si>
    <t>Pomoc materialna dla uczniów</t>
  </si>
  <si>
    <t>90001</t>
  </si>
  <si>
    <t>Gospodarka ściekowa i ochrona wód</t>
  </si>
  <si>
    <t>90003</t>
  </si>
  <si>
    <t>Oczyszczanie miast i wsi</t>
  </si>
  <si>
    <t>90004</t>
  </si>
  <si>
    <t>Utrzymanie zieleni w miastach i gminach</t>
  </si>
  <si>
    <t>90015</t>
  </si>
  <si>
    <t>Oświetlenie ulic, placów i dróg</t>
  </si>
  <si>
    <t>92109</t>
  </si>
  <si>
    <t>Domy i ośrodki kultury, świetlice i kluby</t>
  </si>
  <si>
    <t>z tego:</t>
  </si>
  <si>
    <t>- pozostałe wydatki związane z realizacją statutowych zadań oraz składki na ubezpieczenia</t>
  </si>
  <si>
    <t>Wykonanie na dn. 31.12.10 r.</t>
  </si>
  <si>
    <t xml:space="preserve"> - dotacje na cele bieżące</t>
  </si>
  <si>
    <t>III.1. WYKONANIE WYDATKÓW BUDŻETU GMINY MIESZKOWICE W 2011 R.</t>
  </si>
  <si>
    <t>Plan po zm.                  w 2011 r.</t>
  </si>
  <si>
    <t>Wykonanie na dn. 31.12.11 r.</t>
  </si>
  <si>
    <t>75108</t>
  </si>
  <si>
    <t>Wybory do Sejmu i Senatu</t>
  </si>
  <si>
    <t>758</t>
  </si>
  <si>
    <t>Różne rozliczenia</t>
  </si>
  <si>
    <t>75818</t>
  </si>
  <si>
    <t>Rezerwy ogólne i celowe</t>
  </si>
  <si>
    <t>- wynagrodzenia i składki od nich naliczane</t>
  </si>
  <si>
    <t>80148</t>
  </si>
  <si>
    <t>Stołówki szkolne i przedszkolne</t>
  </si>
  <si>
    <t>- dotacje na zadania bieżące</t>
  </si>
  <si>
    <t xml:space="preserve">Kultura fizyczna </t>
  </si>
  <si>
    <t xml:space="preserve">Zadania w zakresie kultury fizycznej </t>
  </si>
</sst>
</file>

<file path=xl/styles.xml><?xml version="1.0" encoding="utf-8"?>
<styleSheet xmlns="http://schemas.openxmlformats.org/spreadsheetml/2006/main">
  <numFmts count="3">
    <numFmt numFmtId="43" formatCode="_-* #,##0.00\ _z_ł_-;\-* #,##0.00\ _z_ł_-;_-* &quot;-&quot;??\ _z_ł_-;_-@_-"/>
    <numFmt numFmtId="164" formatCode="0.0"/>
    <numFmt numFmtId="165" formatCode="#,##0.0"/>
  </numFmts>
  <fonts count="16"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sz val="10"/>
      <name val="Arial CE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4"/>
      <name val="Arial"/>
      <family val="2"/>
      <charset val="238"/>
    </font>
    <font>
      <sz val="14"/>
      <name val="Arial CE"/>
      <charset val="238"/>
    </font>
    <font>
      <i/>
      <sz val="10"/>
      <name val="Arial"/>
      <family val="2"/>
      <charset val="238"/>
    </font>
    <font>
      <sz val="18"/>
      <name val="Arial CE"/>
      <charset val="238"/>
    </font>
    <font>
      <b/>
      <sz val="18"/>
      <name val="Arial CE"/>
      <charset val="238"/>
    </font>
    <font>
      <b/>
      <i/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4">
    <xf numFmtId="0" fontId="0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16">
    <xf numFmtId="0" fontId="0" fillId="0" borderId="0" xfId="0"/>
    <xf numFmtId="0" fontId="6" fillId="0" borderId="0" xfId="44"/>
    <xf numFmtId="0" fontId="3" fillId="0" borderId="0" xfId="44" applyFont="1"/>
    <xf numFmtId="0" fontId="7" fillId="2" borderId="1" xfId="44" applyFont="1" applyFill="1" applyBorder="1" applyAlignment="1">
      <alignment horizontal="center" vertical="center" wrapText="1"/>
    </xf>
    <xf numFmtId="0" fontId="7" fillId="2" borderId="2" xfId="44" applyFont="1" applyFill="1" applyBorder="1" applyAlignment="1">
      <alignment horizontal="center" vertical="center" wrapText="1"/>
    </xf>
    <xf numFmtId="49" fontId="8" fillId="0" borderId="1" xfId="44" applyNumberFormat="1" applyFont="1" applyBorder="1" applyAlignment="1">
      <alignment horizontal="center" vertical="center"/>
    </xf>
    <xf numFmtId="0" fontId="8" fillId="0" borderId="1" xfId="44" applyFont="1" applyBorder="1" applyAlignment="1">
      <alignment horizontal="center" vertical="center"/>
    </xf>
    <xf numFmtId="0" fontId="8" fillId="0" borderId="2" xfId="44" applyFont="1" applyBorder="1" applyAlignment="1">
      <alignment horizontal="center" vertical="center"/>
    </xf>
    <xf numFmtId="49" fontId="2" fillId="2" borderId="1" xfId="44" applyNumberFormat="1" applyFont="1" applyFill="1" applyBorder="1" applyAlignment="1">
      <alignment horizontal="center" vertical="center"/>
    </xf>
    <xf numFmtId="49" fontId="2" fillId="2" borderId="1" xfId="44" applyNumberFormat="1" applyFont="1" applyFill="1" applyBorder="1" applyAlignment="1">
      <alignment vertical="center"/>
    </xf>
    <xf numFmtId="3" fontId="2" fillId="2" borderId="1" xfId="44" applyNumberFormat="1" applyFont="1" applyFill="1" applyBorder="1" applyAlignment="1">
      <alignment vertical="center"/>
    </xf>
    <xf numFmtId="49" fontId="11" fillId="6" borderId="1" xfId="44" applyNumberFormat="1" applyFont="1" applyFill="1" applyBorder="1" applyAlignment="1">
      <alignment horizontal="center" vertical="center"/>
    </xf>
    <xf numFmtId="49" fontId="11" fillId="6" borderId="1" xfId="44" applyNumberFormat="1" applyFont="1" applyFill="1" applyBorder="1" applyAlignment="1">
      <alignment vertical="center" wrapText="1"/>
    </xf>
    <xf numFmtId="3" fontId="11" fillId="3" borderId="1" xfId="44" applyNumberFormat="1" applyFont="1" applyFill="1" applyBorder="1" applyAlignment="1">
      <alignment vertical="center"/>
    </xf>
    <xf numFmtId="3" fontId="11" fillId="6" borderId="1" xfId="44" applyNumberFormat="1" applyFont="1" applyFill="1" applyBorder="1" applyAlignment="1">
      <alignment vertical="center"/>
    </xf>
    <xf numFmtId="49" fontId="3" fillId="0" borderId="1" xfId="44" applyNumberFormat="1" applyFont="1" applyBorder="1" applyAlignment="1">
      <alignment horizontal="center" vertical="center"/>
    </xf>
    <xf numFmtId="49" fontId="2" fillId="0" borderId="1" xfId="44" applyNumberFormat="1" applyFont="1" applyBorder="1" applyAlignment="1">
      <alignment vertical="center"/>
    </xf>
    <xf numFmtId="3" fontId="2" fillId="0" borderId="1" xfId="44" applyNumberFormat="1" applyFont="1" applyBorder="1" applyAlignment="1">
      <alignment vertical="center"/>
    </xf>
    <xf numFmtId="49" fontId="3" fillId="0" borderId="1" xfId="44" applyNumberFormat="1" applyFont="1" applyBorder="1" applyAlignment="1">
      <alignment vertical="center" wrapText="1"/>
    </xf>
    <xf numFmtId="3" fontId="3" fillId="0" borderId="1" xfId="44" applyNumberFormat="1" applyFont="1" applyBorder="1" applyAlignment="1">
      <alignment vertical="center"/>
    </xf>
    <xf numFmtId="3" fontId="3" fillId="0" borderId="1" xfId="44" applyNumberFormat="1" applyFont="1" applyFill="1" applyBorder="1" applyAlignment="1">
      <alignment vertical="center"/>
    </xf>
    <xf numFmtId="49" fontId="3" fillId="0" borderId="1" xfId="44" applyNumberFormat="1" applyFont="1" applyBorder="1" applyAlignment="1">
      <alignment vertical="center"/>
    </xf>
    <xf numFmtId="49" fontId="11" fillId="6" borderId="1" xfId="44" applyNumberFormat="1" applyFont="1" applyFill="1" applyBorder="1" applyAlignment="1">
      <alignment vertical="center"/>
    </xf>
    <xf numFmtId="49" fontId="2" fillId="0" borderId="1" xfId="44" applyNumberFormat="1" applyFont="1" applyBorder="1" applyAlignment="1">
      <alignment horizontal="center" vertical="center"/>
    </xf>
    <xf numFmtId="49" fontId="3" fillId="0" borderId="1" xfId="44" applyNumberFormat="1" applyFont="1" applyBorder="1" applyAlignment="1">
      <alignment horizontal="left" vertical="center"/>
    </xf>
    <xf numFmtId="49" fontId="11" fillId="0" borderId="1" xfId="44" applyNumberFormat="1" applyFont="1" applyFill="1" applyBorder="1" applyAlignment="1">
      <alignment horizontal="center" vertical="center"/>
    </xf>
    <xf numFmtId="3" fontId="11" fillId="0" borderId="1" xfId="44" applyNumberFormat="1" applyFont="1" applyFill="1" applyBorder="1" applyAlignment="1">
      <alignment vertical="center"/>
    </xf>
    <xf numFmtId="3" fontId="6" fillId="0" borderId="0" xfId="44" applyNumberFormat="1"/>
    <xf numFmtId="0" fontId="5" fillId="0" borderId="0" xfId="44" applyFont="1"/>
    <xf numFmtId="49" fontId="3" fillId="6" borderId="1" xfId="44" applyNumberFormat="1" applyFont="1" applyFill="1" applyBorder="1" applyAlignment="1">
      <alignment horizontal="center" vertical="center"/>
    </xf>
    <xf numFmtId="49" fontId="11" fillId="6" borderId="1" xfId="44" applyNumberFormat="1" applyFont="1" applyFill="1" applyBorder="1" applyAlignment="1">
      <alignment horizontal="left" vertical="center"/>
    </xf>
    <xf numFmtId="3" fontId="3" fillId="3" borderId="1" xfId="44" applyNumberFormat="1" applyFont="1" applyFill="1" applyBorder="1" applyAlignment="1">
      <alignment vertical="center"/>
    </xf>
    <xf numFmtId="3" fontId="3" fillId="6" borderId="1" xfId="44" applyNumberFormat="1" applyFont="1" applyFill="1" applyBorder="1" applyAlignment="1">
      <alignment vertical="center"/>
    </xf>
    <xf numFmtId="49" fontId="2" fillId="2" borderId="1" xfId="44" applyNumberFormat="1" applyFont="1" applyFill="1" applyBorder="1" applyAlignment="1">
      <alignment vertical="center" wrapText="1"/>
    </xf>
    <xf numFmtId="49" fontId="2" fillId="2" borderId="1" xfId="44" applyNumberFormat="1" applyFont="1" applyFill="1" applyBorder="1" applyAlignment="1">
      <alignment horizontal="left" vertical="center" wrapText="1"/>
    </xf>
    <xf numFmtId="49" fontId="2" fillId="0" borderId="1" xfId="44" applyNumberFormat="1" applyFont="1" applyBorder="1" applyAlignment="1">
      <alignment horizontal="left" vertical="center"/>
    </xf>
    <xf numFmtId="49" fontId="11" fillId="6" borderId="1" xfId="44" applyNumberFormat="1" applyFont="1" applyFill="1" applyBorder="1" applyAlignment="1">
      <alignment horizontal="left" vertical="center" wrapText="1"/>
    </xf>
    <xf numFmtId="49" fontId="3" fillId="6" borderId="1" xfId="44" applyNumberFormat="1" applyFont="1" applyFill="1" applyBorder="1" applyAlignment="1">
      <alignment vertical="center" wrapText="1"/>
    </xf>
    <xf numFmtId="3" fontId="3" fillId="4" borderId="1" xfId="44" applyNumberFormat="1" applyFont="1" applyFill="1" applyBorder="1" applyAlignment="1">
      <alignment vertical="center"/>
    </xf>
    <xf numFmtId="49" fontId="3" fillId="5" borderId="1" xfId="44" applyNumberFormat="1" applyFont="1" applyFill="1" applyBorder="1" applyAlignment="1">
      <alignment horizontal="center" vertical="center"/>
    </xf>
    <xf numFmtId="49" fontId="2" fillId="0" borderId="1" xfId="44" applyNumberFormat="1" applyFont="1" applyBorder="1" applyAlignment="1">
      <alignment vertical="center" wrapText="1"/>
    </xf>
    <xf numFmtId="49" fontId="2" fillId="2" borderId="1" xfId="44" applyNumberFormat="1" applyFont="1" applyFill="1" applyBorder="1" applyAlignment="1">
      <alignment horizontal="left" vertical="center"/>
    </xf>
    <xf numFmtId="49" fontId="2" fillId="5" borderId="1" xfId="44" applyNumberFormat="1" applyFont="1" applyFill="1" applyBorder="1" applyAlignment="1">
      <alignment horizontal="center" vertical="center"/>
    </xf>
    <xf numFmtId="3" fontId="2" fillId="5" borderId="1" xfId="44" applyNumberFormat="1" applyFont="1" applyFill="1" applyBorder="1" applyAlignment="1">
      <alignment vertical="center"/>
    </xf>
    <xf numFmtId="49" fontId="2" fillId="0" borderId="1" xfId="44" applyNumberFormat="1" applyFont="1" applyFill="1" applyBorder="1" applyAlignment="1">
      <alignment horizontal="center" vertical="center"/>
    </xf>
    <xf numFmtId="0" fontId="6" fillId="0" borderId="0" xfId="44" applyFont="1"/>
    <xf numFmtId="49" fontId="2" fillId="6" borderId="1" xfId="44" applyNumberFormat="1" applyFont="1" applyFill="1" applyBorder="1" applyAlignment="1">
      <alignment horizontal="center" vertical="center"/>
    </xf>
    <xf numFmtId="49" fontId="3" fillId="6" borderId="1" xfId="44" applyNumberFormat="1" applyFont="1" applyFill="1" applyBorder="1" applyAlignment="1">
      <alignment horizontal="left" vertical="center"/>
    </xf>
    <xf numFmtId="3" fontId="2" fillId="7" borderId="3" xfId="44" applyNumberFormat="1" applyFont="1" applyFill="1" applyBorder="1" applyAlignment="1">
      <alignment vertical="center"/>
    </xf>
    <xf numFmtId="0" fontId="6" fillId="0" borderId="0" xfId="44" applyAlignment="1">
      <alignment vertical="center"/>
    </xf>
    <xf numFmtId="0" fontId="6" fillId="8" borderId="1" xfId="44" applyFill="1" applyBorder="1" applyAlignment="1">
      <alignment vertical="center"/>
    </xf>
    <xf numFmtId="0" fontId="6" fillId="8" borderId="1" xfId="44" applyFill="1" applyBorder="1" applyAlignment="1">
      <alignment horizontal="center" vertical="center"/>
    </xf>
    <xf numFmtId="0" fontId="4" fillId="8" borderId="1" xfId="44" applyFont="1" applyFill="1" applyBorder="1" applyAlignment="1">
      <alignment horizontal="left" vertical="center"/>
    </xf>
    <xf numFmtId="0" fontId="4" fillId="8" borderId="1" xfId="44" applyFont="1" applyFill="1" applyBorder="1" applyAlignment="1">
      <alignment horizontal="center" vertical="center"/>
    </xf>
    <xf numFmtId="0" fontId="2" fillId="0" borderId="1" xfId="44" applyFont="1" applyBorder="1" applyAlignment="1">
      <alignment vertical="center"/>
    </xf>
    <xf numFmtId="0" fontId="6" fillId="0" borderId="1" xfId="44" applyBorder="1" applyAlignment="1">
      <alignment vertical="center"/>
    </xf>
    <xf numFmtId="49" fontId="0" fillId="0" borderId="1" xfId="44" applyNumberFormat="1" applyFont="1" applyBorder="1" applyAlignment="1">
      <alignment vertical="center" wrapText="1"/>
    </xf>
    <xf numFmtId="3" fontId="6" fillId="0" borderId="1" xfId="44" applyNumberFormat="1" applyBorder="1" applyAlignment="1">
      <alignment vertical="center"/>
    </xf>
    <xf numFmtId="49" fontId="0" fillId="0" borderId="1" xfId="44" applyNumberFormat="1" applyFont="1" applyBorder="1" applyAlignment="1">
      <alignment vertical="center"/>
    </xf>
    <xf numFmtId="49" fontId="6" fillId="0" borderId="1" xfId="44" applyNumberFormat="1" applyFont="1" applyBorder="1" applyAlignment="1">
      <alignment vertical="center"/>
    </xf>
    <xf numFmtId="49" fontId="2" fillId="8" borderId="1" xfId="44" applyNumberFormat="1" applyFont="1" applyFill="1" applyBorder="1" applyAlignment="1">
      <alignment horizontal="left" vertical="center"/>
    </xf>
    <xf numFmtId="3" fontId="2" fillId="8" borderId="1" xfId="44" applyNumberFormat="1" applyFont="1" applyFill="1" applyBorder="1" applyAlignment="1">
      <alignment horizontal="center" vertical="center"/>
    </xf>
    <xf numFmtId="0" fontId="12" fillId="0" borderId="0" xfId="44" applyFont="1"/>
    <xf numFmtId="3" fontId="0" fillId="0" borderId="0" xfId="44" applyNumberFormat="1" applyFont="1"/>
    <xf numFmtId="0" fontId="13" fillId="0" borderId="0" xfId="44" applyFont="1"/>
    <xf numFmtId="3" fontId="6" fillId="0" borderId="0" xfId="44" applyNumberFormat="1" applyFont="1"/>
    <xf numFmtId="4" fontId="2" fillId="2" borderId="1" xfId="44" applyNumberFormat="1" applyFont="1" applyFill="1" applyBorder="1" applyAlignment="1">
      <alignment vertical="center"/>
    </xf>
    <xf numFmtId="4" fontId="11" fillId="6" borderId="1" xfId="44" applyNumberFormat="1" applyFont="1" applyFill="1" applyBorder="1" applyAlignment="1">
      <alignment vertical="center"/>
    </xf>
    <xf numFmtId="4" fontId="2" fillId="0" borderId="1" xfId="44" applyNumberFormat="1" applyFont="1" applyFill="1" applyBorder="1" applyAlignment="1">
      <alignment vertical="center"/>
    </xf>
    <xf numFmtId="4" fontId="3" fillId="0" borderId="2" xfId="44" applyNumberFormat="1" applyFont="1" applyFill="1" applyBorder="1" applyAlignment="1">
      <alignment vertical="center"/>
    </xf>
    <xf numFmtId="4" fontId="3" fillId="0" borderId="1" xfId="44" applyNumberFormat="1" applyFont="1" applyFill="1" applyBorder="1" applyAlignment="1">
      <alignment vertical="center"/>
    </xf>
    <xf numFmtId="4" fontId="2" fillId="0" borderId="2" xfId="44" applyNumberFormat="1" applyFont="1" applyFill="1" applyBorder="1" applyAlignment="1">
      <alignment vertical="center"/>
    </xf>
    <xf numFmtId="164" fontId="2" fillId="2" borderId="1" xfId="44" applyNumberFormat="1" applyFont="1" applyFill="1" applyBorder="1" applyAlignment="1">
      <alignment vertical="center"/>
    </xf>
    <xf numFmtId="164" fontId="11" fillId="6" borderId="1" xfId="44" applyNumberFormat="1" applyFont="1" applyFill="1" applyBorder="1" applyAlignment="1">
      <alignment vertical="center"/>
    </xf>
    <xf numFmtId="164" fontId="2" fillId="0" borderId="1" xfId="44" applyNumberFormat="1" applyFont="1" applyFill="1" applyBorder="1" applyAlignment="1">
      <alignment vertical="center"/>
    </xf>
    <xf numFmtId="164" fontId="3" fillId="0" borderId="1" xfId="44" applyNumberFormat="1" applyFont="1" applyFill="1" applyBorder="1" applyAlignment="1">
      <alignment vertical="center"/>
    </xf>
    <xf numFmtId="49" fontId="2" fillId="0" borderId="1" xfId="44" applyNumberFormat="1" applyFont="1" applyBorder="1" applyAlignment="1">
      <alignment horizontal="left" vertical="center" wrapText="1"/>
    </xf>
    <xf numFmtId="49" fontId="3" fillId="0" borderId="1" xfId="44" applyNumberFormat="1" applyFont="1" applyBorder="1" applyAlignment="1">
      <alignment horizontal="left" vertical="center" wrapText="1"/>
    </xf>
    <xf numFmtId="49" fontId="3" fillId="6" borderId="1" xfId="44" applyNumberFormat="1" applyFont="1" applyFill="1" applyBorder="1" applyAlignment="1">
      <alignment horizontal="center" vertical="center" wrapText="1"/>
    </xf>
    <xf numFmtId="49" fontId="11" fillId="6" borderId="1" xfId="44" applyNumberFormat="1" applyFont="1" applyFill="1" applyBorder="1" applyAlignment="1">
      <alignment horizontal="center" vertical="center" wrapText="1"/>
    </xf>
    <xf numFmtId="3" fontId="11" fillId="3" borderId="1" xfId="44" applyNumberFormat="1" applyFont="1" applyFill="1" applyBorder="1" applyAlignment="1">
      <alignment vertical="center" wrapText="1"/>
    </xf>
    <xf numFmtId="4" fontId="11" fillId="6" borderId="1" xfId="44" applyNumberFormat="1" applyFont="1" applyFill="1" applyBorder="1" applyAlignment="1">
      <alignment vertical="center" wrapText="1"/>
    </xf>
    <xf numFmtId="0" fontId="6" fillId="0" borderId="0" xfId="44" applyAlignment="1">
      <alignment wrapText="1"/>
    </xf>
    <xf numFmtId="4" fontId="11" fillId="6" borderId="2" xfId="44" applyNumberFormat="1" applyFont="1" applyFill="1" applyBorder="1" applyAlignment="1">
      <alignment vertical="center"/>
    </xf>
    <xf numFmtId="4" fontId="3" fillId="6" borderId="2" xfId="44" applyNumberFormat="1" applyFont="1" applyFill="1" applyBorder="1" applyAlignment="1">
      <alignment vertical="center"/>
    </xf>
    <xf numFmtId="4" fontId="2" fillId="7" borderId="4" xfId="44" applyNumberFormat="1" applyFont="1" applyFill="1" applyBorder="1" applyAlignment="1">
      <alignment vertical="center"/>
    </xf>
    <xf numFmtId="4" fontId="6" fillId="0" borderId="0" xfId="44" applyNumberFormat="1" applyAlignment="1">
      <alignment vertical="center"/>
    </xf>
    <xf numFmtId="4" fontId="4" fillId="8" borderId="1" xfId="44" applyNumberFormat="1" applyFont="1" applyFill="1" applyBorder="1" applyAlignment="1">
      <alignment horizontal="right" vertical="center"/>
    </xf>
    <xf numFmtId="4" fontId="3" fillId="0" borderId="1" xfId="44" applyNumberFormat="1" applyFont="1" applyBorder="1" applyAlignment="1">
      <alignment vertical="center"/>
    </xf>
    <xf numFmtId="4" fontId="6" fillId="0" borderId="1" xfId="44" applyNumberFormat="1" applyBorder="1" applyAlignment="1">
      <alignment vertical="center"/>
    </xf>
    <xf numFmtId="0" fontId="0" fillId="0" borderId="0" xfId="44" applyFont="1" applyAlignment="1">
      <alignment vertical="center"/>
    </xf>
    <xf numFmtId="4" fontId="2" fillId="8" borderId="1" xfId="44" applyNumberFormat="1" applyFont="1" applyFill="1" applyBorder="1" applyAlignment="1">
      <alignment horizontal="right" vertical="center"/>
    </xf>
    <xf numFmtId="164" fontId="3" fillId="6" borderId="1" xfId="44" applyNumberFormat="1" applyFont="1" applyFill="1" applyBorder="1" applyAlignment="1">
      <alignment vertical="center"/>
    </xf>
    <xf numFmtId="164" fontId="11" fillId="6" borderId="1" xfId="44" applyNumberFormat="1" applyFont="1" applyFill="1" applyBorder="1" applyAlignment="1">
      <alignment vertical="center" wrapText="1"/>
    </xf>
    <xf numFmtId="164" fontId="2" fillId="0" borderId="2" xfId="44" applyNumberFormat="1" applyFont="1" applyFill="1" applyBorder="1" applyAlignment="1">
      <alignment vertical="center"/>
    </xf>
    <xf numFmtId="4" fontId="14" fillId="6" borderId="1" xfId="44" applyNumberFormat="1" applyFont="1" applyFill="1" applyBorder="1" applyAlignment="1">
      <alignment vertical="center"/>
    </xf>
    <xf numFmtId="164" fontId="14" fillId="6" borderId="1" xfId="44" applyNumberFormat="1" applyFont="1" applyFill="1" applyBorder="1" applyAlignment="1">
      <alignment vertical="center"/>
    </xf>
    <xf numFmtId="164" fontId="2" fillId="7" borderId="4" xfId="44" applyNumberFormat="1" applyFont="1" applyFill="1" applyBorder="1" applyAlignment="1">
      <alignment vertical="center"/>
    </xf>
    <xf numFmtId="164" fontId="6" fillId="0" borderId="5" xfId="44" applyNumberFormat="1" applyBorder="1" applyAlignment="1">
      <alignment vertical="center"/>
    </xf>
    <xf numFmtId="164" fontId="4" fillId="8" borderId="1" xfId="44" applyNumberFormat="1" applyFont="1" applyFill="1" applyBorder="1" applyAlignment="1">
      <alignment horizontal="right" vertical="center"/>
    </xf>
    <xf numFmtId="164" fontId="3" fillId="0" borderId="1" xfId="44" applyNumberFormat="1" applyFont="1" applyBorder="1" applyAlignment="1">
      <alignment vertical="center"/>
    </xf>
    <xf numFmtId="164" fontId="6" fillId="0" borderId="1" xfId="44" applyNumberFormat="1" applyBorder="1" applyAlignment="1">
      <alignment vertical="center"/>
    </xf>
    <xf numFmtId="164" fontId="2" fillId="8" borderId="1" xfId="44" applyNumberFormat="1" applyFont="1" applyFill="1" applyBorder="1" applyAlignment="1">
      <alignment horizontal="right" vertical="center"/>
    </xf>
    <xf numFmtId="3" fontId="3" fillId="0" borderId="7" xfId="44" applyNumberFormat="1" applyFont="1" applyBorder="1" applyAlignment="1">
      <alignment vertical="center"/>
    </xf>
    <xf numFmtId="4" fontId="3" fillId="0" borderId="8" xfId="44" applyNumberFormat="1" applyFont="1" applyFill="1" applyBorder="1" applyAlignment="1">
      <alignment vertical="center"/>
    </xf>
    <xf numFmtId="164" fontId="3" fillId="0" borderId="8" xfId="44" applyNumberFormat="1" applyFont="1" applyFill="1" applyBorder="1" applyAlignment="1">
      <alignment vertical="center"/>
    </xf>
    <xf numFmtId="0" fontId="6" fillId="0" borderId="8" xfId="44" applyBorder="1"/>
    <xf numFmtId="49" fontId="2" fillId="0" borderId="11" xfId="44" applyNumberFormat="1" applyFont="1" applyBorder="1" applyAlignment="1">
      <alignment horizontal="center" vertical="center"/>
    </xf>
    <xf numFmtId="164" fontId="3" fillId="9" borderId="1" xfId="44" applyNumberFormat="1" applyFont="1" applyFill="1" applyBorder="1" applyAlignment="1">
      <alignment vertical="center"/>
    </xf>
    <xf numFmtId="164" fontId="2" fillId="9" borderId="1" xfId="44" applyNumberFormat="1" applyFont="1" applyFill="1" applyBorder="1" applyAlignment="1">
      <alignment vertical="center"/>
    </xf>
    <xf numFmtId="165" fontId="3" fillId="0" borderId="1" xfId="44" applyNumberFormat="1" applyFont="1" applyFill="1" applyBorder="1" applyAlignment="1">
      <alignment vertical="center"/>
    </xf>
    <xf numFmtId="0" fontId="9" fillId="0" borderId="0" xfId="44" applyFont="1" applyBorder="1" applyAlignment="1">
      <alignment horizontal="center" vertical="center"/>
    </xf>
    <xf numFmtId="0" fontId="10" fillId="0" borderId="0" xfId="44" applyFont="1" applyBorder="1" applyAlignment="1">
      <alignment horizontal="center" vertical="center"/>
    </xf>
    <xf numFmtId="0" fontId="2" fillId="7" borderId="9" xfId="44" applyFont="1" applyFill="1" applyBorder="1" applyAlignment="1">
      <alignment horizontal="right" vertical="center"/>
    </xf>
    <xf numFmtId="0" fontId="2" fillId="7" borderId="10" xfId="44" applyFont="1" applyFill="1" applyBorder="1" applyAlignment="1">
      <alignment horizontal="right" vertical="center"/>
    </xf>
    <xf numFmtId="0" fontId="2" fillId="7" borderId="6" xfId="44" applyFont="1" applyFill="1" applyBorder="1" applyAlignment="1">
      <alignment horizontal="right" vertical="center"/>
    </xf>
  </cellXfs>
  <cellStyles count="84">
    <cellStyle name="Dziesiętny 2" xfId="1"/>
    <cellStyle name="Dziesiętny 2 10" xfId="2"/>
    <cellStyle name="Dziesiętny 2 11" xfId="3"/>
    <cellStyle name="Dziesiętny 2 12" xfId="4"/>
    <cellStyle name="Dziesiętny 2 13" xfId="5"/>
    <cellStyle name="Dziesiętny 2 14" xfId="6"/>
    <cellStyle name="Dziesiętny 2 15" xfId="7"/>
    <cellStyle name="Dziesiętny 2 16" xfId="8"/>
    <cellStyle name="Dziesiętny 2 17" xfId="9"/>
    <cellStyle name="Dziesiętny 2 18" xfId="10"/>
    <cellStyle name="Dziesiętny 2 19" xfId="11"/>
    <cellStyle name="Dziesiętny 2 2" xfId="12"/>
    <cellStyle name="Dziesiętny 2 20" xfId="13"/>
    <cellStyle name="Dziesiętny 2 3" xfId="14"/>
    <cellStyle name="Dziesiętny 2 4" xfId="15"/>
    <cellStyle name="Dziesiętny 2 5" xfId="16"/>
    <cellStyle name="Dziesiętny 2 6" xfId="17"/>
    <cellStyle name="Dziesiętny 2 7" xfId="18"/>
    <cellStyle name="Dziesiętny 2 8" xfId="19"/>
    <cellStyle name="Dziesiętny 2 9" xfId="20"/>
    <cellStyle name="Dziesiętny 3" xfId="21"/>
    <cellStyle name="Normalny" xfId="0" builtinId="0"/>
    <cellStyle name="Normalny 10" xfId="22"/>
    <cellStyle name="Normalny 11" xfId="23"/>
    <cellStyle name="Normalny 12" xfId="24"/>
    <cellStyle name="Normalny 13" xfId="25"/>
    <cellStyle name="Normalny 14" xfId="26"/>
    <cellStyle name="Normalny 15" xfId="27"/>
    <cellStyle name="Normalny 16" xfId="28"/>
    <cellStyle name="Normalny 17" xfId="29"/>
    <cellStyle name="Normalny 18" xfId="30"/>
    <cellStyle name="Normalny 18 2" xfId="31"/>
    <cellStyle name="Normalny 19" xfId="32"/>
    <cellStyle name="Normalny 2" xfId="33"/>
    <cellStyle name="Normalny 2 10" xfId="34"/>
    <cellStyle name="Normalny 2 11" xfId="35"/>
    <cellStyle name="Normalny 2 12" xfId="36"/>
    <cellStyle name="Normalny 2 13" xfId="37"/>
    <cellStyle name="Normalny 2 14" xfId="38"/>
    <cellStyle name="Normalny 2 15" xfId="39"/>
    <cellStyle name="Normalny 2 16" xfId="40"/>
    <cellStyle name="Normalny 2 17" xfId="41"/>
    <cellStyle name="Normalny 2 18" xfId="42"/>
    <cellStyle name="Normalny 2 19" xfId="43"/>
    <cellStyle name="Normalny 2 2" xfId="44"/>
    <cellStyle name="Normalny 2 2 10" xfId="45"/>
    <cellStyle name="Normalny 2 2 11" xfId="46"/>
    <cellStyle name="Normalny 2 2 12" xfId="47"/>
    <cellStyle name="Normalny 2 2 13" xfId="48"/>
    <cellStyle name="Normalny 2 2 14" xfId="49"/>
    <cellStyle name="Normalny 2 2 15" xfId="50"/>
    <cellStyle name="Normalny 2 2 16" xfId="51"/>
    <cellStyle name="Normalny 2 2 17" xfId="52"/>
    <cellStyle name="Normalny 2 2 18" xfId="53"/>
    <cellStyle name="Normalny 2 2 19" xfId="54"/>
    <cellStyle name="Normalny 2 2 2" xfId="55"/>
    <cellStyle name="Normalny 2 2 20" xfId="56"/>
    <cellStyle name="Normalny 2 2 3" xfId="57"/>
    <cellStyle name="Normalny 2 2 4" xfId="58"/>
    <cellStyle name="Normalny 2 2 5" xfId="59"/>
    <cellStyle name="Normalny 2 2 6" xfId="60"/>
    <cellStyle name="Normalny 2 2 7" xfId="61"/>
    <cellStyle name="Normalny 2 2 8" xfId="62"/>
    <cellStyle name="Normalny 2 2 9" xfId="63"/>
    <cellStyle name="Normalny 2 2_układ wykonawczy 1495" xfId="64"/>
    <cellStyle name="Normalny 2 20" xfId="65"/>
    <cellStyle name="Normalny 2 21" xfId="66"/>
    <cellStyle name="Normalny 2 22" xfId="67"/>
    <cellStyle name="Normalny 2 3" xfId="68"/>
    <cellStyle name="Normalny 2 4" xfId="69"/>
    <cellStyle name="Normalny 2 5" xfId="70"/>
    <cellStyle name="Normalny 2 6" xfId="71"/>
    <cellStyle name="Normalny 2 7" xfId="72"/>
    <cellStyle name="Normalny 2 8" xfId="73"/>
    <cellStyle name="Normalny 2 9" xfId="74"/>
    <cellStyle name="Normalny 2_BIP-2007 roczne-załączniki" xfId="75"/>
    <cellStyle name="Normalny 22" xfId="76"/>
    <cellStyle name="Normalny 3" xfId="77"/>
    <cellStyle name="Normalny 4" xfId="78"/>
    <cellStyle name="Normalny 5" xfId="79"/>
    <cellStyle name="Normalny 6" xfId="80"/>
    <cellStyle name="Normalny 7" xfId="81"/>
    <cellStyle name="Normalny 8" xfId="82"/>
    <cellStyle name="Normalny 9" xfId="8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1"/>
  <sheetViews>
    <sheetView tabSelected="1" view="pageLayout" topLeftCell="A239" zoomScaleNormal="100" workbookViewId="0">
      <selection activeCell="J349" sqref="J349"/>
    </sheetView>
  </sheetViews>
  <sheetFormatPr defaultRowHeight="12.75"/>
  <cols>
    <col min="1" max="1" width="7.5703125" style="1" customWidth="1"/>
    <col min="2" max="2" width="8.5703125" style="1" customWidth="1"/>
    <col min="3" max="3" width="44.42578125" style="1" customWidth="1"/>
    <col min="4" max="4" width="13.7109375" style="1" hidden="1" customWidth="1"/>
    <col min="5" max="5" width="13" style="1" hidden="1" customWidth="1"/>
    <col min="6" max="6" width="12.85546875" style="1" customWidth="1"/>
    <col min="7" max="7" width="14.28515625" style="1" customWidth="1"/>
    <col min="8" max="8" width="7.140625" style="1" customWidth="1"/>
    <col min="9" max="9" width="14" style="1" customWidth="1"/>
    <col min="10" max="10" width="7.42578125" style="1" customWidth="1"/>
    <col min="11" max="11" width="10.140625" style="1" bestFit="1" customWidth="1"/>
    <col min="12" max="16384" width="9.140625" style="1"/>
  </cols>
  <sheetData>
    <row r="1" spans="1:10" ht="30" customHeight="1">
      <c r="A1" s="111" t="s">
        <v>188</v>
      </c>
      <c r="B1" s="111"/>
      <c r="C1" s="111"/>
      <c r="D1" s="111"/>
      <c r="E1" s="111"/>
      <c r="F1" s="111"/>
      <c r="G1" s="112"/>
      <c r="H1" s="112"/>
    </row>
    <row r="2" spans="1:10">
      <c r="A2" s="2"/>
      <c r="B2" s="2"/>
      <c r="C2" s="2"/>
      <c r="D2" s="2"/>
      <c r="E2" s="2"/>
      <c r="F2" s="2"/>
      <c r="G2" s="2"/>
      <c r="H2" s="2"/>
    </row>
    <row r="3" spans="1:10" ht="55.5" customHeight="1">
      <c r="A3" s="3" t="s">
        <v>13</v>
      </c>
      <c r="B3" s="3" t="s">
        <v>14</v>
      </c>
      <c r="C3" s="3" t="s">
        <v>78</v>
      </c>
      <c r="D3" s="3" t="s">
        <v>79</v>
      </c>
      <c r="E3" s="3" t="s">
        <v>80</v>
      </c>
      <c r="F3" s="4" t="s">
        <v>189</v>
      </c>
      <c r="G3" s="3" t="s">
        <v>190</v>
      </c>
      <c r="H3" s="3" t="s">
        <v>94</v>
      </c>
      <c r="I3" s="3" t="s">
        <v>186</v>
      </c>
      <c r="J3" s="3" t="s">
        <v>95</v>
      </c>
    </row>
    <row r="4" spans="1:10">
      <c r="A4" s="5">
        <v>1</v>
      </c>
      <c r="B4" s="5">
        <v>2</v>
      </c>
      <c r="C4" s="5">
        <v>3</v>
      </c>
      <c r="D4" s="6">
        <v>4</v>
      </c>
      <c r="E4" s="6">
        <v>5</v>
      </c>
      <c r="F4" s="7">
        <v>4</v>
      </c>
      <c r="G4" s="6">
        <v>5</v>
      </c>
      <c r="H4" s="6">
        <v>6</v>
      </c>
      <c r="I4" s="6">
        <v>7</v>
      </c>
      <c r="J4" s="6">
        <v>8</v>
      </c>
    </row>
    <row r="5" spans="1:10" ht="19.5" customHeight="1">
      <c r="A5" s="8" t="s">
        <v>20</v>
      </c>
      <c r="B5" s="8"/>
      <c r="C5" s="9" t="s">
        <v>21</v>
      </c>
      <c r="D5" s="10">
        <f>D6</f>
        <v>89000</v>
      </c>
      <c r="E5" s="10">
        <f>E6</f>
        <v>0</v>
      </c>
      <c r="F5" s="66">
        <f>SUM(F6,F15,F23,F29)</f>
        <v>2217743.33</v>
      </c>
      <c r="G5" s="66">
        <f>SUM(G6,G15,G23,G29)</f>
        <v>2212895.15</v>
      </c>
      <c r="H5" s="72">
        <v>99.8</v>
      </c>
      <c r="I5" s="66">
        <f>SUM(I6,I15,I23,I29)</f>
        <v>738580.07</v>
      </c>
      <c r="J5" s="72">
        <v>299.60000000000002</v>
      </c>
    </row>
    <row r="6" spans="1:10" ht="21" customHeight="1">
      <c r="A6" s="11"/>
      <c r="B6" s="11" t="s">
        <v>96</v>
      </c>
      <c r="C6" s="12" t="s">
        <v>97</v>
      </c>
      <c r="D6" s="13">
        <f>D7</f>
        <v>89000</v>
      </c>
      <c r="E6" s="13">
        <f>E7</f>
        <v>0</v>
      </c>
      <c r="F6" s="67">
        <f>SUM(F7)</f>
        <v>30000</v>
      </c>
      <c r="G6" s="67">
        <f>SUM(G7)</f>
        <v>27434.36</v>
      </c>
      <c r="H6" s="73">
        <v>91.4</v>
      </c>
      <c r="I6" s="67">
        <v>2557.91</v>
      </c>
      <c r="J6" s="73">
        <v>1072.5</v>
      </c>
    </row>
    <row r="7" spans="1:10" ht="12" customHeight="1">
      <c r="A7" s="15"/>
      <c r="B7" s="15"/>
      <c r="C7" s="16" t="s">
        <v>81</v>
      </c>
      <c r="D7" s="17">
        <f>D9</f>
        <v>89000</v>
      </c>
      <c r="E7" s="17">
        <f>E9</f>
        <v>0</v>
      </c>
      <c r="F7" s="68">
        <v>30000</v>
      </c>
      <c r="G7" s="68">
        <v>27434.36</v>
      </c>
      <c r="H7" s="109">
        <v>91.4</v>
      </c>
      <c r="I7" s="68">
        <v>2557.91</v>
      </c>
      <c r="J7" s="109">
        <v>1072.5</v>
      </c>
    </row>
    <row r="8" spans="1:10" s="45" customFormat="1" ht="16.5" hidden="1" customHeight="1">
      <c r="A8" s="15"/>
      <c r="B8" s="15"/>
      <c r="C8" s="24" t="s">
        <v>84</v>
      </c>
      <c r="D8" s="19"/>
      <c r="E8" s="19"/>
      <c r="F8" s="69"/>
      <c r="G8" s="70"/>
      <c r="H8" s="108"/>
      <c r="I8" s="70">
        <v>0</v>
      </c>
      <c r="J8" s="108"/>
    </row>
    <row r="9" spans="1:10" ht="24.75" customHeight="1">
      <c r="A9" s="15"/>
      <c r="B9" s="15"/>
      <c r="C9" s="18" t="s">
        <v>82</v>
      </c>
      <c r="D9" s="19">
        <v>89000</v>
      </c>
      <c r="E9" s="19"/>
      <c r="F9" s="69">
        <v>30000</v>
      </c>
      <c r="G9" s="70">
        <v>27434.36</v>
      </c>
      <c r="H9" s="108">
        <v>91.4</v>
      </c>
      <c r="I9" s="70">
        <v>2557.91</v>
      </c>
      <c r="J9" s="108">
        <v>1072.5</v>
      </c>
    </row>
    <row r="10" spans="1:10" hidden="1">
      <c r="A10" s="23"/>
      <c r="B10" s="23"/>
      <c r="C10" s="24"/>
      <c r="D10" s="19">
        <v>87550</v>
      </c>
      <c r="E10" s="19"/>
      <c r="F10" s="70"/>
      <c r="G10" s="70">
        <v>0</v>
      </c>
      <c r="H10" s="75"/>
      <c r="I10" s="70">
        <v>0</v>
      </c>
      <c r="J10" s="75"/>
    </row>
    <row r="11" spans="1:10" hidden="1">
      <c r="A11" s="23"/>
      <c r="B11" s="23"/>
      <c r="C11" s="18"/>
      <c r="D11" s="19">
        <v>4394566</v>
      </c>
      <c r="E11" s="17"/>
      <c r="F11" s="70"/>
      <c r="G11" s="70">
        <v>0</v>
      </c>
      <c r="H11" s="75"/>
      <c r="I11" s="70">
        <v>0</v>
      </c>
      <c r="J11" s="75"/>
    </row>
    <row r="12" spans="1:10" hidden="1">
      <c r="A12" s="23"/>
      <c r="B12" s="23"/>
      <c r="C12" s="16"/>
      <c r="D12" s="17">
        <v>3420000</v>
      </c>
      <c r="E12" s="17"/>
      <c r="F12" s="71"/>
      <c r="G12" s="71">
        <v>0</v>
      </c>
      <c r="H12" s="74"/>
      <c r="I12" s="71">
        <v>0</v>
      </c>
      <c r="J12" s="74"/>
    </row>
    <row r="13" spans="1:10" hidden="1">
      <c r="A13" s="15"/>
      <c r="B13" s="15"/>
      <c r="C13" s="21"/>
      <c r="D13" s="19"/>
      <c r="E13" s="19"/>
      <c r="F13" s="69"/>
      <c r="G13" s="70"/>
      <c r="H13" s="75"/>
      <c r="I13" s="70"/>
      <c r="J13" s="75"/>
    </row>
    <row r="14" spans="1:10" ht="1.5" hidden="1" customHeight="1">
      <c r="A14" s="8" t="s">
        <v>22</v>
      </c>
      <c r="B14" s="8"/>
      <c r="C14" s="9" t="s">
        <v>23</v>
      </c>
      <c r="D14" s="10" t="e">
        <f>D15+D23</f>
        <v>#REF!</v>
      </c>
      <c r="E14" s="10" t="e">
        <f>E15+E23</f>
        <v>#REF!</v>
      </c>
      <c r="F14" s="66"/>
      <c r="G14" s="66">
        <f>G15+G23</f>
        <v>1683640.46</v>
      </c>
      <c r="H14" s="72"/>
      <c r="I14" s="66">
        <f>I15+I23</f>
        <v>204996.47</v>
      </c>
      <c r="J14" s="72"/>
    </row>
    <row r="15" spans="1:10" ht="15" customHeight="1">
      <c r="A15" s="11"/>
      <c r="B15" s="11" t="s">
        <v>98</v>
      </c>
      <c r="C15" s="22" t="s">
        <v>99</v>
      </c>
      <c r="D15" s="13" t="e">
        <f>D16</f>
        <v>#REF!</v>
      </c>
      <c r="E15" s="13" t="e">
        <f>E16</f>
        <v>#REF!</v>
      </c>
      <c r="F15" s="67">
        <v>1666230</v>
      </c>
      <c r="G15" s="67">
        <v>1665162.06</v>
      </c>
      <c r="H15" s="73">
        <v>99.9</v>
      </c>
      <c r="I15" s="67">
        <f>I16+I21</f>
        <v>189130.69</v>
      </c>
      <c r="J15" s="73">
        <v>880.4</v>
      </c>
    </row>
    <row r="16" spans="1:10" hidden="1">
      <c r="A16" s="15"/>
      <c r="B16" s="15"/>
      <c r="C16" s="16" t="s">
        <v>81</v>
      </c>
      <c r="D16" s="17" t="e">
        <f>#REF!</f>
        <v>#REF!</v>
      </c>
      <c r="E16" s="17" t="e">
        <f>#REF!</f>
        <v>#REF!</v>
      </c>
      <c r="F16" s="68"/>
      <c r="G16" s="68"/>
      <c r="H16" s="74"/>
      <c r="I16" s="68">
        <f>SUM(I17:I20)</f>
        <v>0</v>
      </c>
      <c r="J16" s="74"/>
    </row>
    <row r="17" spans="1:10" s="45" customFormat="1" ht="16.5" hidden="1" customHeight="1">
      <c r="A17" s="15"/>
      <c r="B17" s="15"/>
      <c r="C17" s="24" t="s">
        <v>84</v>
      </c>
      <c r="D17" s="19"/>
      <c r="E17" s="19"/>
      <c r="F17" s="69"/>
      <c r="G17" s="70"/>
      <c r="H17" s="75"/>
      <c r="I17" s="70">
        <v>0</v>
      </c>
      <c r="J17" s="75"/>
    </row>
    <row r="18" spans="1:10" ht="25.5" hidden="1">
      <c r="A18" s="15"/>
      <c r="B18" s="15"/>
      <c r="C18" s="18" t="s">
        <v>82</v>
      </c>
      <c r="D18" s="19">
        <v>89000</v>
      </c>
      <c r="E18" s="19"/>
      <c r="F18" s="69"/>
      <c r="G18" s="70"/>
      <c r="H18" s="75"/>
      <c r="I18" s="70">
        <v>0</v>
      </c>
      <c r="J18" s="75"/>
    </row>
    <row r="19" spans="1:10" hidden="1">
      <c r="A19" s="23"/>
      <c r="B19" s="23"/>
      <c r="C19" s="24" t="s">
        <v>85</v>
      </c>
      <c r="D19" s="19">
        <v>87550</v>
      </c>
      <c r="E19" s="19"/>
      <c r="F19" s="70"/>
      <c r="G19" s="70"/>
      <c r="H19" s="75"/>
      <c r="I19" s="70">
        <v>0</v>
      </c>
      <c r="J19" s="75"/>
    </row>
    <row r="20" spans="1:10" hidden="1">
      <c r="A20" s="23"/>
      <c r="B20" s="23"/>
      <c r="C20" s="18" t="s">
        <v>83</v>
      </c>
      <c r="D20" s="19">
        <v>4394566</v>
      </c>
      <c r="E20" s="17"/>
      <c r="F20" s="70"/>
      <c r="G20" s="70"/>
      <c r="H20" s="75"/>
      <c r="I20" s="70">
        <v>0</v>
      </c>
      <c r="J20" s="75"/>
    </row>
    <row r="21" spans="1:10">
      <c r="A21" s="23"/>
      <c r="B21" s="23"/>
      <c r="C21" s="16" t="s">
        <v>86</v>
      </c>
      <c r="D21" s="17">
        <v>3420000</v>
      </c>
      <c r="E21" s="17"/>
      <c r="F21" s="71">
        <v>1666230</v>
      </c>
      <c r="G21" s="71">
        <v>1665162.06</v>
      </c>
      <c r="H21" s="109">
        <v>99.9</v>
      </c>
      <c r="I21" s="71">
        <v>189130.69</v>
      </c>
      <c r="J21" s="109">
        <v>880.4</v>
      </c>
    </row>
    <row r="22" spans="1:10" hidden="1">
      <c r="A22" s="23"/>
      <c r="B22" s="23"/>
      <c r="C22" s="18"/>
      <c r="D22" s="19"/>
      <c r="E22" s="17"/>
      <c r="F22" s="70"/>
      <c r="G22" s="70"/>
      <c r="H22" s="75"/>
      <c r="I22" s="70"/>
      <c r="J22" s="75"/>
    </row>
    <row r="23" spans="1:10" ht="15.75" customHeight="1">
      <c r="A23" s="11"/>
      <c r="B23" s="11" t="s">
        <v>100</v>
      </c>
      <c r="C23" s="22" t="s">
        <v>101</v>
      </c>
      <c r="D23" s="13" t="e">
        <f>D24</f>
        <v>#REF!</v>
      </c>
      <c r="E23" s="13" t="e">
        <f>E24</f>
        <v>#REF!</v>
      </c>
      <c r="F23" s="67">
        <f>SUM(F24)</f>
        <v>19513</v>
      </c>
      <c r="G23" s="67">
        <f>SUM(G24)</f>
        <v>18478.400000000001</v>
      </c>
      <c r="H23" s="73">
        <v>94.7</v>
      </c>
      <c r="I23" s="67">
        <v>15865.78</v>
      </c>
      <c r="J23" s="73">
        <v>116.5</v>
      </c>
    </row>
    <row r="24" spans="1:10">
      <c r="A24" s="15"/>
      <c r="B24" s="15"/>
      <c r="C24" s="16" t="s">
        <v>81</v>
      </c>
      <c r="D24" s="17" t="e">
        <f>#REF!</f>
        <v>#REF!</v>
      </c>
      <c r="E24" s="17" t="e">
        <f>#REF!</f>
        <v>#REF!</v>
      </c>
      <c r="F24" s="68">
        <v>19513</v>
      </c>
      <c r="G24" s="68">
        <v>18478.400000000001</v>
      </c>
      <c r="H24" s="74">
        <v>94.7</v>
      </c>
      <c r="I24" s="68">
        <f>SUM(I25:I28)</f>
        <v>15865.78</v>
      </c>
      <c r="J24" s="74">
        <v>116.5</v>
      </c>
    </row>
    <row r="25" spans="1:10" s="45" customFormat="1" ht="0.75" hidden="1" customHeight="1">
      <c r="A25" s="15"/>
      <c r="B25" s="15"/>
      <c r="C25" s="24" t="s">
        <v>84</v>
      </c>
      <c r="D25" s="19"/>
      <c r="E25" s="19"/>
      <c r="F25" s="69"/>
      <c r="G25" s="70"/>
      <c r="H25" s="75"/>
      <c r="I25" s="70">
        <v>0</v>
      </c>
      <c r="J25" s="75"/>
    </row>
    <row r="26" spans="1:10" ht="25.5" hidden="1">
      <c r="A26" s="15"/>
      <c r="B26" s="15"/>
      <c r="C26" s="18" t="s">
        <v>82</v>
      </c>
      <c r="D26" s="19">
        <v>89000</v>
      </c>
      <c r="E26" s="19"/>
      <c r="F26" s="69"/>
      <c r="G26" s="70"/>
      <c r="H26" s="75"/>
      <c r="I26" s="70">
        <v>0</v>
      </c>
      <c r="J26" s="75"/>
    </row>
    <row r="27" spans="1:10" ht="13.5" customHeight="1">
      <c r="A27" s="23"/>
      <c r="B27" s="23"/>
      <c r="C27" s="24" t="s">
        <v>187</v>
      </c>
      <c r="D27" s="19">
        <v>87550</v>
      </c>
      <c r="E27" s="19"/>
      <c r="F27" s="70">
        <v>19513</v>
      </c>
      <c r="G27" s="70">
        <v>18478.400000000001</v>
      </c>
      <c r="H27" s="75">
        <v>94.7</v>
      </c>
      <c r="I27" s="70">
        <v>15865.78</v>
      </c>
      <c r="J27" s="75">
        <v>116.5</v>
      </c>
    </row>
    <row r="28" spans="1:10" ht="13.5" hidden="1" customHeight="1">
      <c r="A28" s="23"/>
      <c r="B28" s="23"/>
      <c r="C28" s="18" t="s">
        <v>83</v>
      </c>
      <c r="D28" s="19">
        <v>4394566</v>
      </c>
      <c r="E28" s="17"/>
      <c r="F28" s="70"/>
      <c r="G28" s="20"/>
      <c r="H28" s="75"/>
      <c r="I28" s="20">
        <v>0</v>
      </c>
      <c r="J28" s="75"/>
    </row>
    <row r="29" spans="1:10">
      <c r="A29" s="11"/>
      <c r="B29" s="11" t="s">
        <v>102</v>
      </c>
      <c r="C29" s="22" t="s">
        <v>47</v>
      </c>
      <c r="D29" s="17">
        <v>3420000</v>
      </c>
      <c r="E29" s="17"/>
      <c r="F29" s="67">
        <f>SUM(F30)</f>
        <v>502000.33</v>
      </c>
      <c r="G29" s="67">
        <f>SUM(G30)</f>
        <v>501820.33</v>
      </c>
      <c r="H29" s="73">
        <v>100</v>
      </c>
      <c r="I29" s="67">
        <f>I30</f>
        <v>531025.68999999994</v>
      </c>
      <c r="J29" s="73">
        <v>94.5</v>
      </c>
    </row>
    <row r="30" spans="1:10">
      <c r="A30" s="15"/>
      <c r="B30" s="15"/>
      <c r="C30" s="16" t="s">
        <v>81</v>
      </c>
      <c r="D30" s="17"/>
      <c r="E30" s="17"/>
      <c r="F30" s="68">
        <v>502000.33</v>
      </c>
      <c r="G30" s="68">
        <v>501820.33</v>
      </c>
      <c r="H30" s="74">
        <v>100</v>
      </c>
      <c r="I30" s="68">
        <f>SUM(I31:I32)</f>
        <v>531025.68999999994</v>
      </c>
      <c r="J30" s="74">
        <v>94.5</v>
      </c>
    </row>
    <row r="31" spans="1:10">
      <c r="A31" s="15"/>
      <c r="B31" s="15"/>
      <c r="C31" s="24" t="s">
        <v>84</v>
      </c>
      <c r="D31" s="17"/>
      <c r="E31" s="17"/>
      <c r="F31" s="69">
        <v>7096.5</v>
      </c>
      <c r="G31" s="69">
        <v>7096.5</v>
      </c>
      <c r="H31" s="75">
        <v>100</v>
      </c>
      <c r="I31" s="69">
        <v>6191.36</v>
      </c>
      <c r="J31" s="75">
        <v>114.6</v>
      </c>
    </row>
    <row r="32" spans="1:10" ht="30.75" customHeight="1">
      <c r="A32" s="15"/>
      <c r="B32" s="15"/>
      <c r="C32" s="18" t="s">
        <v>82</v>
      </c>
      <c r="D32" s="19"/>
      <c r="E32" s="19"/>
      <c r="F32" s="69">
        <v>494903.83</v>
      </c>
      <c r="G32" s="69">
        <v>494723.83</v>
      </c>
      <c r="H32" s="75">
        <v>100</v>
      </c>
      <c r="I32" s="69">
        <v>524834.32999999996</v>
      </c>
      <c r="J32" s="75">
        <v>94.3</v>
      </c>
    </row>
    <row r="33" spans="1:10">
      <c r="A33" s="8" t="s">
        <v>24</v>
      </c>
      <c r="B33" s="8"/>
      <c r="C33" s="9" t="s">
        <v>25</v>
      </c>
      <c r="D33" s="10" t="e">
        <f>D39+D44</f>
        <v>#REF!</v>
      </c>
      <c r="E33" s="10" t="e">
        <f>E39+E44</f>
        <v>#REF!</v>
      </c>
      <c r="F33" s="66">
        <f>SUM(F34,F39,F44,F49,F54)</f>
        <v>506454</v>
      </c>
      <c r="G33" s="66">
        <f>SUM(G34,G39,G44,G49,G54)</f>
        <v>497951.13</v>
      </c>
      <c r="H33" s="72">
        <v>98.3</v>
      </c>
      <c r="I33" s="66">
        <v>621108.18000000005</v>
      </c>
      <c r="J33" s="72">
        <v>80.2</v>
      </c>
    </row>
    <row r="34" spans="1:10">
      <c r="A34" s="11"/>
      <c r="B34" s="11" t="s">
        <v>103</v>
      </c>
      <c r="C34" s="22" t="s">
        <v>104</v>
      </c>
      <c r="D34" s="13" t="e">
        <f>D37+#REF!</f>
        <v>#REF!</v>
      </c>
      <c r="E34" s="13" t="e">
        <f>E37+#REF!</f>
        <v>#REF!</v>
      </c>
      <c r="F34" s="67">
        <f>SUM(F35,F37)</f>
        <v>50029</v>
      </c>
      <c r="G34" s="67">
        <f>SUM(G35,G37)</f>
        <v>50029.38</v>
      </c>
      <c r="H34" s="73">
        <v>100</v>
      </c>
      <c r="I34" s="67">
        <f>I37</f>
        <v>50000</v>
      </c>
      <c r="J34" s="73">
        <v>100.1</v>
      </c>
    </row>
    <row r="35" spans="1:10">
      <c r="A35" s="15"/>
      <c r="B35" s="15"/>
      <c r="C35" s="16" t="s">
        <v>81</v>
      </c>
      <c r="D35" s="17" t="e">
        <f>D37</f>
        <v>#REF!</v>
      </c>
      <c r="E35" s="17" t="e">
        <f>E37</f>
        <v>#REF!</v>
      </c>
      <c r="F35" s="68">
        <v>29</v>
      </c>
      <c r="G35" s="68">
        <v>29.38</v>
      </c>
      <c r="H35" s="74">
        <v>101.3</v>
      </c>
      <c r="I35" s="68"/>
      <c r="J35" s="74"/>
    </row>
    <row r="36" spans="1:10" ht="25.5">
      <c r="A36" s="15"/>
      <c r="B36" s="15"/>
      <c r="C36" s="18" t="s">
        <v>82</v>
      </c>
      <c r="D36" s="19">
        <v>89000</v>
      </c>
      <c r="E36" s="19"/>
      <c r="F36" s="69">
        <v>29</v>
      </c>
      <c r="G36" s="70">
        <v>29.38</v>
      </c>
      <c r="H36" s="75">
        <v>101.3</v>
      </c>
      <c r="I36" s="70"/>
      <c r="J36" s="75"/>
    </row>
    <row r="37" spans="1:10">
      <c r="A37" s="23"/>
      <c r="B37" s="23"/>
      <c r="C37" s="16" t="s">
        <v>86</v>
      </c>
      <c r="D37" s="17" t="e">
        <f>#REF!+#REF!+#REF!+#REF!</f>
        <v>#REF!</v>
      </c>
      <c r="E37" s="17" t="e">
        <f>#REF!+#REF!+#REF!+#REF!</f>
        <v>#REF!</v>
      </c>
      <c r="F37" s="68">
        <v>50000</v>
      </c>
      <c r="G37" s="68">
        <v>50000</v>
      </c>
      <c r="H37" s="74">
        <v>100</v>
      </c>
      <c r="I37" s="68">
        <v>50000</v>
      </c>
      <c r="J37" s="74">
        <v>100</v>
      </c>
    </row>
    <row r="38" spans="1:10">
      <c r="A38" s="15"/>
      <c r="B38" s="15"/>
      <c r="C38" s="24" t="s">
        <v>105</v>
      </c>
      <c r="D38" s="19"/>
      <c r="E38" s="19"/>
      <c r="F38" s="70">
        <v>50000</v>
      </c>
      <c r="G38" s="70">
        <v>50000</v>
      </c>
      <c r="H38" s="75">
        <v>100</v>
      </c>
      <c r="I38" s="70">
        <v>50000</v>
      </c>
      <c r="J38" s="75">
        <v>100</v>
      </c>
    </row>
    <row r="39" spans="1:10" ht="16.5" customHeight="1">
      <c r="A39" s="11"/>
      <c r="B39" s="11" t="s">
        <v>26</v>
      </c>
      <c r="C39" s="22" t="s">
        <v>27</v>
      </c>
      <c r="D39" s="13" t="e">
        <f>D40+D43</f>
        <v>#REF!</v>
      </c>
      <c r="E39" s="13" t="e">
        <f>E40+E43</f>
        <v>#REF!</v>
      </c>
      <c r="F39" s="67">
        <f>SUM(F40,F42)</f>
        <v>173938</v>
      </c>
      <c r="G39" s="67">
        <f>SUM(G40,G42)</f>
        <v>173937.25</v>
      </c>
      <c r="H39" s="73">
        <v>100</v>
      </c>
      <c r="I39" s="67">
        <f>I40+I42</f>
        <v>256257.15</v>
      </c>
      <c r="J39" s="73">
        <v>67.900000000000006</v>
      </c>
    </row>
    <row r="40" spans="1:10">
      <c r="A40" s="23"/>
      <c r="B40" s="23"/>
      <c r="C40" s="16" t="s">
        <v>81</v>
      </c>
      <c r="D40" s="17" t="e">
        <f>#REF!+#REF!+#REF!+#REF!</f>
        <v>#REF!</v>
      </c>
      <c r="E40" s="17" t="e">
        <f>#REF!+#REF!+#REF!+#REF!</f>
        <v>#REF!</v>
      </c>
      <c r="F40" s="68">
        <v>73938</v>
      </c>
      <c r="G40" s="68">
        <v>73937.25</v>
      </c>
      <c r="H40" s="74">
        <v>100</v>
      </c>
      <c r="I40" s="68">
        <f>SUM(I41:I41)</f>
        <v>81836.850000000006</v>
      </c>
      <c r="J40" s="74">
        <v>90.3</v>
      </c>
    </row>
    <row r="41" spans="1:10" ht="25.5">
      <c r="A41" s="15"/>
      <c r="B41" s="15"/>
      <c r="C41" s="18" t="s">
        <v>82</v>
      </c>
      <c r="D41" s="19">
        <v>89000</v>
      </c>
      <c r="E41" s="19"/>
      <c r="F41" s="69">
        <v>73938</v>
      </c>
      <c r="G41" s="70">
        <v>73937.25</v>
      </c>
      <c r="H41" s="75">
        <v>100</v>
      </c>
      <c r="I41" s="70">
        <v>81836.850000000006</v>
      </c>
      <c r="J41" s="75">
        <v>90.3</v>
      </c>
    </row>
    <row r="42" spans="1:10">
      <c r="A42" s="23"/>
      <c r="B42" s="23"/>
      <c r="C42" s="16" t="s">
        <v>86</v>
      </c>
      <c r="D42" s="17">
        <v>3420000</v>
      </c>
      <c r="E42" s="17"/>
      <c r="F42" s="71">
        <v>100000</v>
      </c>
      <c r="G42" s="71">
        <v>100000</v>
      </c>
      <c r="H42" s="74">
        <v>100</v>
      </c>
      <c r="I42" s="71">
        <v>174420.3</v>
      </c>
      <c r="J42" s="74">
        <v>57.3</v>
      </c>
    </row>
    <row r="43" spans="1:10">
      <c r="A43" s="23"/>
      <c r="B43" s="23"/>
      <c r="C43" s="21" t="s">
        <v>105</v>
      </c>
      <c r="D43" s="17">
        <v>3420000</v>
      </c>
      <c r="E43" s="17"/>
      <c r="F43" s="69">
        <v>100000</v>
      </c>
      <c r="G43" s="69">
        <v>100000</v>
      </c>
      <c r="H43" s="75">
        <v>100</v>
      </c>
      <c r="I43" s="69">
        <v>174420.3</v>
      </c>
      <c r="J43" s="75">
        <v>57.3</v>
      </c>
    </row>
    <row r="44" spans="1:10" ht="18" customHeight="1">
      <c r="A44" s="11"/>
      <c r="B44" s="11" t="s">
        <v>61</v>
      </c>
      <c r="C44" s="22" t="s">
        <v>28</v>
      </c>
      <c r="D44" s="13" t="e">
        <f>D45</f>
        <v>#REF!</v>
      </c>
      <c r="E44" s="13" t="e">
        <f>E45</f>
        <v>#REF!</v>
      </c>
      <c r="F44" s="67">
        <f>SUM(F45,F48)</f>
        <v>134815</v>
      </c>
      <c r="G44" s="67">
        <f>SUM(G45,G48)</f>
        <v>129251.66</v>
      </c>
      <c r="H44" s="73">
        <v>95.9</v>
      </c>
      <c r="I44" s="67">
        <f>I45+I48</f>
        <v>122015.72</v>
      </c>
      <c r="J44" s="73">
        <v>105.9</v>
      </c>
    </row>
    <row r="45" spans="1:10">
      <c r="A45" s="15"/>
      <c r="B45" s="15"/>
      <c r="C45" s="16" t="s">
        <v>81</v>
      </c>
      <c r="D45" s="17" t="e">
        <f>#REF!</f>
        <v>#REF!</v>
      </c>
      <c r="E45" s="17" t="e">
        <f>#REF!</f>
        <v>#REF!</v>
      </c>
      <c r="F45" s="68">
        <v>107877</v>
      </c>
      <c r="G45" s="68">
        <v>102313.66</v>
      </c>
      <c r="H45" s="74">
        <v>94.8</v>
      </c>
      <c r="I45" s="68">
        <f>SUM(I46:I47)</f>
        <v>92475.72</v>
      </c>
      <c r="J45" s="74">
        <v>110.6</v>
      </c>
    </row>
    <row r="46" spans="1:10" s="45" customFormat="1" ht="16.5" customHeight="1">
      <c r="A46" s="15"/>
      <c r="B46" s="15"/>
      <c r="C46" s="24" t="s">
        <v>84</v>
      </c>
      <c r="D46" s="19"/>
      <c r="E46" s="19"/>
      <c r="F46" s="69">
        <v>350</v>
      </c>
      <c r="G46" s="70">
        <v>350</v>
      </c>
      <c r="H46" s="75">
        <v>100</v>
      </c>
      <c r="I46" s="70">
        <v>3667.56</v>
      </c>
      <c r="J46" s="75">
        <v>9.5</v>
      </c>
    </row>
    <row r="47" spans="1:10" ht="25.5">
      <c r="A47" s="15"/>
      <c r="B47" s="15"/>
      <c r="C47" s="18" t="s">
        <v>82</v>
      </c>
      <c r="D47" s="19">
        <v>89000</v>
      </c>
      <c r="E47" s="19"/>
      <c r="F47" s="69">
        <v>107527</v>
      </c>
      <c r="G47" s="70">
        <v>101963.66</v>
      </c>
      <c r="H47" s="75">
        <v>94.8</v>
      </c>
      <c r="I47" s="70">
        <v>88808.16</v>
      </c>
      <c r="J47" s="75">
        <v>114.8</v>
      </c>
    </row>
    <row r="48" spans="1:10" ht="14.25" customHeight="1">
      <c r="A48" s="23"/>
      <c r="B48" s="23"/>
      <c r="C48" s="16" t="s">
        <v>86</v>
      </c>
      <c r="D48" s="17">
        <v>3420000</v>
      </c>
      <c r="E48" s="17"/>
      <c r="F48" s="71">
        <v>26938</v>
      </c>
      <c r="G48" s="71">
        <v>26938</v>
      </c>
      <c r="H48" s="74">
        <v>100</v>
      </c>
      <c r="I48" s="71">
        <v>29540</v>
      </c>
      <c r="J48" s="74">
        <v>91.2</v>
      </c>
    </row>
    <row r="49" spans="1:10" ht="19.5" customHeight="1">
      <c r="A49" s="11"/>
      <c r="B49" s="11" t="s">
        <v>106</v>
      </c>
      <c r="C49" s="22" t="s">
        <v>107</v>
      </c>
      <c r="D49" s="13" t="e">
        <f>#REF!</f>
        <v>#REF!</v>
      </c>
      <c r="E49" s="13" t="e">
        <f>#REF!</f>
        <v>#REF!</v>
      </c>
      <c r="F49" s="67">
        <f>SUM(F50)</f>
        <v>146462</v>
      </c>
      <c r="G49" s="67">
        <f>SUM(G50)</f>
        <v>143523.04999999999</v>
      </c>
      <c r="H49" s="73">
        <v>98</v>
      </c>
      <c r="I49" s="67">
        <v>118697.87</v>
      </c>
      <c r="J49" s="73">
        <v>120.9</v>
      </c>
    </row>
    <row r="50" spans="1:10" ht="13.5" customHeight="1">
      <c r="A50" s="25"/>
      <c r="B50" s="25"/>
      <c r="C50" s="16" t="s">
        <v>81</v>
      </c>
      <c r="D50" s="26"/>
      <c r="E50" s="26"/>
      <c r="F50" s="71">
        <v>146462</v>
      </c>
      <c r="G50" s="71">
        <v>143523.04999999999</v>
      </c>
      <c r="H50" s="74">
        <v>98</v>
      </c>
      <c r="I50" s="71">
        <v>118697.87</v>
      </c>
      <c r="J50" s="74">
        <v>120.9</v>
      </c>
    </row>
    <row r="51" spans="1:10" s="45" customFormat="1" ht="16.5" customHeight="1">
      <c r="A51" s="15"/>
      <c r="B51" s="15"/>
      <c r="C51" s="24" t="s">
        <v>84</v>
      </c>
      <c r="D51" s="19"/>
      <c r="E51" s="19"/>
      <c r="F51" s="69">
        <v>66560</v>
      </c>
      <c r="G51" s="70">
        <v>66560.34</v>
      </c>
      <c r="H51" s="75">
        <v>100</v>
      </c>
      <c r="I51" s="70">
        <v>62778.79</v>
      </c>
      <c r="J51" s="75">
        <v>106</v>
      </c>
    </row>
    <row r="52" spans="1:10" ht="25.5">
      <c r="A52" s="15"/>
      <c r="B52" s="15"/>
      <c r="C52" s="18" t="s">
        <v>82</v>
      </c>
      <c r="D52" s="19">
        <v>89000</v>
      </c>
      <c r="E52" s="19"/>
      <c r="F52" s="69">
        <v>79688</v>
      </c>
      <c r="G52" s="70">
        <v>76748.789999999994</v>
      </c>
      <c r="H52" s="75">
        <v>96.3</v>
      </c>
      <c r="I52" s="70">
        <v>55703.1</v>
      </c>
      <c r="J52" s="75">
        <v>137.80000000000001</v>
      </c>
    </row>
    <row r="53" spans="1:10" ht="13.5" customHeight="1">
      <c r="A53" s="23"/>
      <c r="B53" s="23"/>
      <c r="C53" s="18" t="s">
        <v>83</v>
      </c>
      <c r="D53" s="19">
        <v>4394566</v>
      </c>
      <c r="E53" s="17"/>
      <c r="F53" s="70">
        <v>214</v>
      </c>
      <c r="G53" s="70">
        <v>213.92</v>
      </c>
      <c r="H53" s="75">
        <v>100</v>
      </c>
      <c r="I53" s="70">
        <v>215.98</v>
      </c>
      <c r="J53" s="75">
        <v>99</v>
      </c>
    </row>
    <row r="54" spans="1:10" ht="17.25" customHeight="1">
      <c r="A54" s="11"/>
      <c r="B54" s="11" t="s">
        <v>108</v>
      </c>
      <c r="C54" s="22" t="s">
        <v>47</v>
      </c>
      <c r="D54" s="13" t="e">
        <f>#REF!</f>
        <v>#REF!</v>
      </c>
      <c r="E54" s="13" t="e">
        <f>#REF!</f>
        <v>#REF!</v>
      </c>
      <c r="F54" s="67">
        <f>SUM(F55)</f>
        <v>1210</v>
      </c>
      <c r="G54" s="67">
        <f>SUM(G55)</f>
        <v>1209.79</v>
      </c>
      <c r="H54" s="73">
        <v>100</v>
      </c>
      <c r="I54" s="67">
        <v>74137.440000000002</v>
      </c>
      <c r="J54" s="73">
        <v>1.6</v>
      </c>
    </row>
    <row r="55" spans="1:10" ht="14.25" customHeight="1">
      <c r="A55" s="25"/>
      <c r="B55" s="25"/>
      <c r="C55" s="16" t="s">
        <v>81</v>
      </c>
      <c r="D55" s="26"/>
      <c r="E55" s="26"/>
      <c r="F55" s="71">
        <f>SUM(F56)</f>
        <v>1210</v>
      </c>
      <c r="G55" s="71">
        <f>SUM(G56)</f>
        <v>1209.79</v>
      </c>
      <c r="H55" s="74">
        <v>100</v>
      </c>
      <c r="I55" s="71">
        <v>1059.44</v>
      </c>
      <c r="J55" s="74">
        <v>114.2</v>
      </c>
    </row>
    <row r="56" spans="1:10" ht="27" customHeight="1">
      <c r="A56" s="15"/>
      <c r="B56" s="15"/>
      <c r="C56" s="18" t="s">
        <v>82</v>
      </c>
      <c r="D56" s="19"/>
      <c r="E56" s="19"/>
      <c r="F56" s="69">
        <v>1210</v>
      </c>
      <c r="G56" s="70">
        <v>1209.79</v>
      </c>
      <c r="H56" s="75">
        <v>100</v>
      </c>
      <c r="I56" s="70">
        <v>1059.44</v>
      </c>
      <c r="J56" s="75">
        <v>114.2</v>
      </c>
    </row>
    <row r="57" spans="1:10" ht="18" customHeight="1">
      <c r="A57" s="15"/>
      <c r="B57" s="15"/>
      <c r="C57" s="16" t="s">
        <v>86</v>
      </c>
      <c r="D57" s="19">
        <v>89000</v>
      </c>
      <c r="E57" s="19"/>
      <c r="F57" s="71">
        <v>0</v>
      </c>
      <c r="G57" s="68">
        <v>0</v>
      </c>
      <c r="H57" s="74"/>
      <c r="I57" s="68">
        <v>73078</v>
      </c>
      <c r="J57" s="75"/>
    </row>
    <row r="58" spans="1:10" ht="18.75" customHeight="1">
      <c r="A58" s="8" t="s">
        <v>58</v>
      </c>
      <c r="B58" s="8"/>
      <c r="C58" s="9" t="s">
        <v>29</v>
      </c>
      <c r="D58" s="10" t="e">
        <f>D59</f>
        <v>#REF!</v>
      </c>
      <c r="E58" s="10" t="e">
        <f>E59</f>
        <v>#REF!</v>
      </c>
      <c r="F58" s="66">
        <f>SUM(F59,F64)</f>
        <v>432373</v>
      </c>
      <c r="G58" s="66">
        <f>SUM(G59,G64)</f>
        <v>365521.87999999995</v>
      </c>
      <c r="H58" s="72">
        <v>84.5</v>
      </c>
      <c r="I58" s="66">
        <v>303137.59000000003</v>
      </c>
      <c r="J58" s="72">
        <v>120.6</v>
      </c>
    </row>
    <row r="59" spans="1:10" ht="17.25" customHeight="1">
      <c r="A59" s="11"/>
      <c r="B59" s="11" t="s">
        <v>59</v>
      </c>
      <c r="C59" s="12" t="s">
        <v>30</v>
      </c>
      <c r="D59" s="13" t="e">
        <f>D60</f>
        <v>#REF!</v>
      </c>
      <c r="E59" s="13" t="e">
        <f>E60</f>
        <v>#REF!</v>
      </c>
      <c r="F59" s="67">
        <f>SUM(F60,F63)</f>
        <v>421323</v>
      </c>
      <c r="G59" s="67">
        <f>SUM(G60,G63)</f>
        <v>364675.47</v>
      </c>
      <c r="H59" s="73">
        <v>86.6</v>
      </c>
      <c r="I59" s="67">
        <v>297162.37</v>
      </c>
      <c r="J59" s="73">
        <v>122.7</v>
      </c>
    </row>
    <row r="60" spans="1:10">
      <c r="A60" s="15"/>
      <c r="B60" s="15"/>
      <c r="C60" s="16" t="s">
        <v>81</v>
      </c>
      <c r="D60" s="17" t="e">
        <f>#REF!</f>
        <v>#REF!</v>
      </c>
      <c r="E60" s="17" t="e">
        <f>#REF!</f>
        <v>#REF!</v>
      </c>
      <c r="F60" s="68">
        <v>409023</v>
      </c>
      <c r="G60" s="68">
        <v>352375.47</v>
      </c>
      <c r="H60" s="74">
        <v>86.2</v>
      </c>
      <c r="I60" s="68">
        <v>280794.92</v>
      </c>
      <c r="J60" s="74">
        <v>125.5</v>
      </c>
    </row>
    <row r="61" spans="1:10">
      <c r="A61" s="15"/>
      <c r="B61" s="15"/>
      <c r="C61" s="24" t="s">
        <v>84</v>
      </c>
      <c r="D61" s="19"/>
      <c r="E61" s="19"/>
      <c r="F61" s="69">
        <v>14465</v>
      </c>
      <c r="G61" s="70">
        <v>9239.6200000000008</v>
      </c>
      <c r="H61" s="75">
        <v>63.9</v>
      </c>
      <c r="I61" s="70">
        <v>9703.93</v>
      </c>
      <c r="J61" s="75">
        <v>95.2</v>
      </c>
    </row>
    <row r="62" spans="1:10" ht="25.5">
      <c r="A62" s="15"/>
      <c r="B62" s="15"/>
      <c r="C62" s="18" t="s">
        <v>82</v>
      </c>
      <c r="D62" s="19">
        <v>89000</v>
      </c>
      <c r="E62" s="19"/>
      <c r="F62" s="69">
        <v>394558</v>
      </c>
      <c r="G62" s="70">
        <v>343135.85</v>
      </c>
      <c r="H62" s="75">
        <v>87</v>
      </c>
      <c r="I62" s="70">
        <v>271090.99</v>
      </c>
      <c r="J62" s="75">
        <v>126.6</v>
      </c>
    </row>
    <row r="63" spans="1:10">
      <c r="A63" s="23"/>
      <c r="B63" s="23"/>
      <c r="C63" s="16" t="s">
        <v>86</v>
      </c>
      <c r="D63" s="17">
        <v>3420000</v>
      </c>
      <c r="E63" s="17"/>
      <c r="F63" s="71">
        <v>12300</v>
      </c>
      <c r="G63" s="71">
        <v>12300</v>
      </c>
      <c r="H63" s="74">
        <v>100</v>
      </c>
      <c r="I63" s="71">
        <v>16367.45</v>
      </c>
      <c r="J63" s="74">
        <v>75.099999999999994</v>
      </c>
    </row>
    <row r="64" spans="1:10" ht="17.25" customHeight="1">
      <c r="A64" s="15"/>
      <c r="B64" s="11" t="s">
        <v>109</v>
      </c>
      <c r="C64" s="12" t="s">
        <v>47</v>
      </c>
      <c r="D64" s="13" t="e">
        <f>D65</f>
        <v>#REF!</v>
      </c>
      <c r="E64" s="13" t="e">
        <f>E65</f>
        <v>#REF!</v>
      </c>
      <c r="F64" s="67">
        <v>11050</v>
      </c>
      <c r="G64" s="67">
        <v>846.41</v>
      </c>
      <c r="H64" s="73">
        <v>7.7</v>
      </c>
      <c r="I64" s="67">
        <v>5975.22</v>
      </c>
      <c r="J64" s="73">
        <v>14.2</v>
      </c>
    </row>
    <row r="65" spans="1:12">
      <c r="A65" s="15"/>
      <c r="B65" s="15"/>
      <c r="C65" s="16" t="s">
        <v>81</v>
      </c>
      <c r="D65" s="17" t="e">
        <f>#REF!</f>
        <v>#REF!</v>
      </c>
      <c r="E65" s="17" t="e">
        <f>#REF!</f>
        <v>#REF!</v>
      </c>
      <c r="F65" s="68">
        <f>SUM(F67)</f>
        <v>11050</v>
      </c>
      <c r="G65" s="68">
        <f>SUM(G67)</f>
        <v>846.41</v>
      </c>
      <c r="H65" s="74">
        <v>7.7</v>
      </c>
      <c r="I65" s="68">
        <v>3970.13</v>
      </c>
      <c r="J65" s="74">
        <v>21.3</v>
      </c>
    </row>
    <row r="66" spans="1:12" s="45" customFormat="1" ht="16.5" hidden="1" customHeight="1">
      <c r="A66" s="15"/>
      <c r="B66" s="15"/>
      <c r="C66" s="24" t="s">
        <v>84</v>
      </c>
      <c r="D66" s="19"/>
      <c r="E66" s="19"/>
      <c r="F66" s="69"/>
      <c r="G66" s="70"/>
      <c r="H66" s="75"/>
      <c r="I66" s="70">
        <v>9703.93</v>
      </c>
      <c r="J66" s="75"/>
    </row>
    <row r="67" spans="1:12" ht="27" customHeight="1">
      <c r="A67" s="15"/>
      <c r="B67" s="15"/>
      <c r="C67" s="18" t="s">
        <v>82</v>
      </c>
      <c r="D67" s="19">
        <v>89000</v>
      </c>
      <c r="E67" s="19"/>
      <c r="F67" s="69">
        <v>11050</v>
      </c>
      <c r="G67" s="70">
        <v>846.41</v>
      </c>
      <c r="H67" s="75">
        <v>7.7</v>
      </c>
      <c r="I67" s="70">
        <v>3970.13</v>
      </c>
      <c r="J67" s="75">
        <v>21.3</v>
      </c>
    </row>
    <row r="68" spans="1:12" ht="13.5" customHeight="1">
      <c r="A68" s="23"/>
      <c r="B68" s="23"/>
      <c r="C68" s="16" t="s">
        <v>86</v>
      </c>
      <c r="D68" s="17">
        <v>3420000</v>
      </c>
      <c r="E68" s="17"/>
      <c r="F68" s="71">
        <v>0</v>
      </c>
      <c r="G68" s="71"/>
      <c r="H68" s="74"/>
      <c r="I68" s="71">
        <v>2005.09</v>
      </c>
      <c r="J68" s="74"/>
    </row>
    <row r="69" spans="1:12" hidden="1">
      <c r="A69" s="15"/>
      <c r="B69" s="15"/>
      <c r="C69" s="24"/>
      <c r="D69" s="19"/>
      <c r="E69" s="19"/>
      <c r="F69" s="69"/>
      <c r="G69" s="69"/>
      <c r="H69" s="75"/>
      <c r="I69" s="69"/>
      <c r="J69" s="75"/>
    </row>
    <row r="70" spans="1:12" ht="14.25" customHeight="1">
      <c r="A70" s="8" t="s">
        <v>31</v>
      </c>
      <c r="B70" s="8"/>
      <c r="C70" s="9" t="s">
        <v>32</v>
      </c>
      <c r="D70" s="10" t="e">
        <f>D71+D73+D77+D80</f>
        <v>#REF!</v>
      </c>
      <c r="E70" s="10" t="e">
        <f>E71+E73+E77+E80</f>
        <v>#REF!</v>
      </c>
      <c r="F70" s="66">
        <f>SUM(F73,F77,F80)</f>
        <v>319296</v>
      </c>
      <c r="G70" s="66">
        <f>SUM(G73,G77,G80)</f>
        <v>294196.90000000002</v>
      </c>
      <c r="H70" s="72">
        <v>92.1</v>
      </c>
      <c r="I70" s="66">
        <v>173526.66</v>
      </c>
      <c r="J70" s="72">
        <v>169.5</v>
      </c>
    </row>
    <row r="71" spans="1:12" ht="12.75" hidden="1" customHeight="1">
      <c r="A71" s="11"/>
      <c r="B71" s="11" t="s">
        <v>33</v>
      </c>
      <c r="C71" s="12" t="s">
        <v>34</v>
      </c>
      <c r="D71" s="13" t="e">
        <f>D72</f>
        <v>#REF!</v>
      </c>
      <c r="E71" s="13" t="e">
        <f>E72</f>
        <v>#REF!</v>
      </c>
      <c r="F71" s="67"/>
      <c r="G71" s="67"/>
      <c r="H71" s="73"/>
      <c r="I71" s="67"/>
      <c r="J71" s="73"/>
    </row>
    <row r="72" spans="1:12" hidden="1">
      <c r="A72" s="15"/>
      <c r="B72" s="15"/>
      <c r="C72" s="16" t="s">
        <v>81</v>
      </c>
      <c r="D72" s="17" t="e">
        <f>#REF!</f>
        <v>#REF!</v>
      </c>
      <c r="E72" s="17" t="e">
        <f>#REF!</f>
        <v>#REF!</v>
      </c>
      <c r="F72" s="68"/>
      <c r="G72" s="68"/>
      <c r="H72" s="74"/>
      <c r="I72" s="68"/>
      <c r="J72" s="74"/>
    </row>
    <row r="73" spans="1:12" ht="13.5" customHeight="1">
      <c r="A73" s="11"/>
      <c r="B73" s="11" t="s">
        <v>116</v>
      </c>
      <c r="C73" s="12" t="s">
        <v>117</v>
      </c>
      <c r="D73" s="13" t="e">
        <f>D74</f>
        <v>#REF!</v>
      </c>
      <c r="E73" s="13" t="e">
        <f>E74</f>
        <v>#REF!</v>
      </c>
      <c r="F73" s="67">
        <f>SUM(F74)</f>
        <v>143969</v>
      </c>
      <c r="G73" s="67">
        <f>SUM(G74)</f>
        <v>123588.5</v>
      </c>
      <c r="H73" s="73">
        <v>85.8</v>
      </c>
      <c r="I73" s="67">
        <v>84862.19</v>
      </c>
      <c r="J73" s="73">
        <v>145.6</v>
      </c>
      <c r="K73" s="27"/>
      <c r="L73" s="27"/>
    </row>
    <row r="74" spans="1:12">
      <c r="A74" s="15"/>
      <c r="B74" s="15"/>
      <c r="C74" s="16" t="s">
        <v>81</v>
      </c>
      <c r="D74" s="17" t="e">
        <f>#REF!</f>
        <v>#REF!</v>
      </c>
      <c r="E74" s="17" t="e">
        <f>#REF!</f>
        <v>#REF!</v>
      </c>
      <c r="F74" s="68">
        <f>SUM(F75:F76)</f>
        <v>143969</v>
      </c>
      <c r="G74" s="68">
        <f>SUM(G75:G76)</f>
        <v>123588.5</v>
      </c>
      <c r="H74" s="74">
        <v>85.8</v>
      </c>
      <c r="I74" s="68">
        <v>84862.19</v>
      </c>
      <c r="J74" s="74">
        <v>145.6</v>
      </c>
      <c r="K74" s="27"/>
      <c r="L74" s="27"/>
    </row>
    <row r="75" spans="1:12" s="45" customFormat="1" ht="16.5" customHeight="1">
      <c r="A75" s="15"/>
      <c r="B75" s="15"/>
      <c r="C75" s="24" t="s">
        <v>84</v>
      </c>
      <c r="D75" s="19"/>
      <c r="E75" s="19"/>
      <c r="F75" s="69">
        <v>17650</v>
      </c>
      <c r="G75" s="70">
        <v>16648.2</v>
      </c>
      <c r="H75" s="75">
        <v>94.3</v>
      </c>
      <c r="I75" s="70">
        <v>6942.35</v>
      </c>
      <c r="J75" s="75">
        <v>239.8</v>
      </c>
      <c r="K75" s="65"/>
      <c r="L75" s="65"/>
    </row>
    <row r="76" spans="1:12" ht="25.5">
      <c r="A76" s="15"/>
      <c r="B76" s="15"/>
      <c r="C76" s="18" t="s">
        <v>82</v>
      </c>
      <c r="D76" s="19">
        <v>89000</v>
      </c>
      <c r="E76" s="19"/>
      <c r="F76" s="69">
        <v>126319</v>
      </c>
      <c r="G76" s="70">
        <v>106940.3</v>
      </c>
      <c r="H76" s="75">
        <v>84.7</v>
      </c>
      <c r="I76" s="70">
        <v>77919.839999999997</v>
      </c>
      <c r="J76" s="75">
        <v>137.19999999999999</v>
      </c>
      <c r="K76" s="27"/>
      <c r="L76" s="27"/>
    </row>
    <row r="77" spans="1:12" ht="12" customHeight="1">
      <c r="A77" s="11"/>
      <c r="B77" s="11" t="s">
        <v>35</v>
      </c>
      <c r="C77" s="22" t="s">
        <v>36</v>
      </c>
      <c r="D77" s="13" t="e">
        <f>D78</f>
        <v>#REF!</v>
      </c>
      <c r="E77" s="13" t="e">
        <f>E78</f>
        <v>#REF!</v>
      </c>
      <c r="F77" s="67">
        <f>SUM(F78)</f>
        <v>12000</v>
      </c>
      <c r="G77" s="67">
        <f>SUM(G78)</f>
        <v>7282.5</v>
      </c>
      <c r="H77" s="73">
        <v>60.7</v>
      </c>
      <c r="I77" s="67">
        <v>753.91</v>
      </c>
      <c r="J77" s="73">
        <v>966</v>
      </c>
      <c r="K77" s="27"/>
      <c r="L77" s="27"/>
    </row>
    <row r="78" spans="1:12">
      <c r="A78" s="15"/>
      <c r="B78" s="15"/>
      <c r="C78" s="16" t="s">
        <v>81</v>
      </c>
      <c r="D78" s="17" t="e">
        <f>#REF!+#REF!+#REF!</f>
        <v>#REF!</v>
      </c>
      <c r="E78" s="17" t="e">
        <f>#REF!+#REF!+#REF!</f>
        <v>#REF!</v>
      </c>
      <c r="F78" s="68">
        <f>SUM(F79)</f>
        <v>12000</v>
      </c>
      <c r="G78" s="68">
        <f>SUM(G79)</f>
        <v>7282.5</v>
      </c>
      <c r="H78" s="74">
        <v>60.7</v>
      </c>
      <c r="I78" s="68">
        <v>753.91</v>
      </c>
      <c r="J78" s="74">
        <v>966</v>
      </c>
      <c r="K78" s="27"/>
      <c r="L78" s="27"/>
    </row>
    <row r="79" spans="1:12" ht="25.5">
      <c r="A79" s="15"/>
      <c r="B79" s="15"/>
      <c r="C79" s="18" t="s">
        <v>82</v>
      </c>
      <c r="D79" s="19">
        <v>89000</v>
      </c>
      <c r="E79" s="19"/>
      <c r="F79" s="69">
        <v>12000</v>
      </c>
      <c r="G79" s="70">
        <v>7282.5</v>
      </c>
      <c r="H79" s="75">
        <v>60.7</v>
      </c>
      <c r="I79" s="70">
        <v>753.91</v>
      </c>
      <c r="J79" s="75">
        <v>966</v>
      </c>
      <c r="K79" s="27"/>
      <c r="L79" s="27"/>
    </row>
    <row r="80" spans="1:12" ht="14.25" customHeight="1">
      <c r="A80" s="11"/>
      <c r="B80" s="11" t="s">
        <v>110</v>
      </c>
      <c r="C80" s="22" t="s">
        <v>111</v>
      </c>
      <c r="D80" s="13" t="e">
        <f>D81</f>
        <v>#REF!</v>
      </c>
      <c r="E80" s="13" t="e">
        <f>E81</f>
        <v>#REF!</v>
      </c>
      <c r="F80" s="67">
        <f>SUM(F81,F83)</f>
        <v>163327</v>
      </c>
      <c r="G80" s="67">
        <f>SUM(G81,G83)</f>
        <v>163325.9</v>
      </c>
      <c r="H80" s="73">
        <v>100</v>
      </c>
      <c r="I80" s="67">
        <v>87910.56</v>
      </c>
      <c r="J80" s="73">
        <v>185.8</v>
      </c>
    </row>
    <row r="81" spans="1:10">
      <c r="A81" s="15"/>
      <c r="B81" s="15"/>
      <c r="C81" s="16" t="s">
        <v>81</v>
      </c>
      <c r="D81" s="17" t="e">
        <f>#REF!</f>
        <v>#REF!</v>
      </c>
      <c r="E81" s="17" t="e">
        <f>#REF!</f>
        <v>#REF!</v>
      </c>
      <c r="F81" s="68">
        <f>SUM(F82)</f>
        <v>81027</v>
      </c>
      <c r="G81" s="68">
        <f>SUM(G82)</f>
        <v>81027</v>
      </c>
      <c r="H81" s="74">
        <v>100</v>
      </c>
      <c r="I81" s="68">
        <v>65200</v>
      </c>
      <c r="J81" s="74">
        <v>124.3</v>
      </c>
    </row>
    <row r="82" spans="1:10" ht="25.5">
      <c r="A82" s="15"/>
      <c r="B82" s="15"/>
      <c r="C82" s="18" t="s">
        <v>82</v>
      </c>
      <c r="D82" s="19">
        <v>89000</v>
      </c>
      <c r="E82" s="19"/>
      <c r="F82" s="69">
        <v>81027</v>
      </c>
      <c r="G82" s="70">
        <v>81027</v>
      </c>
      <c r="H82" s="75">
        <v>100</v>
      </c>
      <c r="I82" s="70">
        <v>65200</v>
      </c>
      <c r="J82" s="75">
        <v>124.3</v>
      </c>
    </row>
    <row r="83" spans="1:10" ht="14.25" customHeight="1">
      <c r="A83" s="23"/>
      <c r="B83" s="23"/>
      <c r="C83" s="16" t="s">
        <v>86</v>
      </c>
      <c r="D83" s="17">
        <v>3420000</v>
      </c>
      <c r="E83" s="17"/>
      <c r="F83" s="71">
        <v>82300</v>
      </c>
      <c r="G83" s="71">
        <v>82298.899999999994</v>
      </c>
      <c r="H83" s="74">
        <v>100</v>
      </c>
      <c r="I83" s="71">
        <v>22710.560000000001</v>
      </c>
      <c r="J83" s="74">
        <v>362.4</v>
      </c>
    </row>
    <row r="84" spans="1:10" ht="17.25" customHeight="1">
      <c r="A84" s="8" t="s">
        <v>37</v>
      </c>
      <c r="B84" s="8"/>
      <c r="C84" s="9" t="s">
        <v>38</v>
      </c>
      <c r="D84" s="10" t="e">
        <f>D85+D89+D93+D106+D120</f>
        <v>#REF!</v>
      </c>
      <c r="E84" s="10" t="e">
        <f>E85+E89+E93+E106+E120</f>
        <v>#REF!</v>
      </c>
      <c r="F84" s="66">
        <f>SUM(F85,F89,F93,F106,F112,F115,F120,F124)</f>
        <v>3026846</v>
      </c>
      <c r="G84" s="66">
        <f>SUM(G85,G89,G93,G106,G112,G115,G120,G124)</f>
        <v>2858058.7199999997</v>
      </c>
      <c r="H84" s="72">
        <v>94.4</v>
      </c>
      <c r="I84" s="66">
        <v>1980558.62</v>
      </c>
      <c r="J84" s="72">
        <v>144.30000000000001</v>
      </c>
    </row>
    <row r="85" spans="1:10" s="28" customFormat="1">
      <c r="A85" s="11"/>
      <c r="B85" s="11" t="s">
        <v>39</v>
      </c>
      <c r="C85" s="22" t="s">
        <v>40</v>
      </c>
      <c r="D85" s="13" t="e">
        <f>D86</f>
        <v>#REF!</v>
      </c>
      <c r="E85" s="13" t="e">
        <f>E86</f>
        <v>#REF!</v>
      </c>
      <c r="F85" s="67">
        <f>SUM(F86)</f>
        <v>141516</v>
      </c>
      <c r="G85" s="67">
        <f>SUM(G86)</f>
        <v>126258.68000000001</v>
      </c>
      <c r="H85" s="73">
        <v>89.2</v>
      </c>
      <c r="I85" s="67">
        <v>127786.18</v>
      </c>
      <c r="J85" s="73">
        <v>98.8</v>
      </c>
    </row>
    <row r="86" spans="1:10">
      <c r="A86" s="15"/>
      <c r="B86" s="15"/>
      <c r="C86" s="16" t="s">
        <v>81</v>
      </c>
      <c r="D86" s="17" t="e">
        <f>#REF!+#REF!+#REF!</f>
        <v>#REF!</v>
      </c>
      <c r="E86" s="17" t="e">
        <f>#REF!+#REF!+#REF!</f>
        <v>#REF!</v>
      </c>
      <c r="F86" s="68">
        <f>SUM(F87:F88)</f>
        <v>141516</v>
      </c>
      <c r="G86" s="68">
        <f>SUM(G87:G88)</f>
        <v>126258.68000000001</v>
      </c>
      <c r="H86" s="74">
        <v>89.2</v>
      </c>
      <c r="I86" s="68">
        <v>127786.18</v>
      </c>
      <c r="J86" s="74">
        <v>98.8</v>
      </c>
    </row>
    <row r="87" spans="1:10" s="45" customFormat="1" ht="16.5" customHeight="1">
      <c r="A87" s="15"/>
      <c r="B87" s="15"/>
      <c r="C87" s="24" t="s">
        <v>84</v>
      </c>
      <c r="D87" s="19"/>
      <c r="E87" s="19"/>
      <c r="F87" s="69">
        <v>121304</v>
      </c>
      <c r="G87" s="70">
        <v>107354.77</v>
      </c>
      <c r="H87" s="75">
        <v>88.5</v>
      </c>
      <c r="I87" s="70">
        <v>112361.03</v>
      </c>
      <c r="J87" s="75">
        <v>95.5</v>
      </c>
    </row>
    <row r="88" spans="1:10" ht="25.5">
      <c r="A88" s="15"/>
      <c r="B88" s="15"/>
      <c r="C88" s="18" t="s">
        <v>82</v>
      </c>
      <c r="D88" s="19">
        <v>89000</v>
      </c>
      <c r="E88" s="19"/>
      <c r="F88" s="69">
        <v>20212</v>
      </c>
      <c r="G88" s="70">
        <v>18903.91</v>
      </c>
      <c r="H88" s="75">
        <v>93.5</v>
      </c>
      <c r="I88" s="70">
        <v>15425.15</v>
      </c>
      <c r="J88" s="75">
        <v>122.6</v>
      </c>
    </row>
    <row r="89" spans="1:10">
      <c r="A89" s="11"/>
      <c r="B89" s="11" t="s">
        <v>41</v>
      </c>
      <c r="C89" s="22" t="s">
        <v>42</v>
      </c>
      <c r="D89" s="13" t="e">
        <f>D90</f>
        <v>#REF!</v>
      </c>
      <c r="E89" s="13" t="e">
        <f>E90</f>
        <v>#REF!</v>
      </c>
      <c r="F89" s="67">
        <v>16400</v>
      </c>
      <c r="G89" s="67">
        <v>16400</v>
      </c>
      <c r="H89" s="73">
        <v>100</v>
      </c>
      <c r="I89" s="67">
        <v>16400</v>
      </c>
      <c r="J89" s="73">
        <v>100</v>
      </c>
    </row>
    <row r="90" spans="1:10">
      <c r="A90" s="15"/>
      <c r="B90" s="15"/>
      <c r="C90" s="16" t="s">
        <v>81</v>
      </c>
      <c r="D90" s="17" t="e">
        <f>#REF!+#REF!+#REF!</f>
        <v>#REF!</v>
      </c>
      <c r="E90" s="17" t="e">
        <f>#REF!+#REF!+#REF!</f>
        <v>#REF!</v>
      </c>
      <c r="F90" s="68">
        <f>SUM(F91:F92)</f>
        <v>16400</v>
      </c>
      <c r="G90" s="68">
        <v>16400</v>
      </c>
      <c r="H90" s="74">
        <v>100</v>
      </c>
      <c r="I90" s="68">
        <v>16400</v>
      </c>
      <c r="J90" s="74">
        <v>100</v>
      </c>
    </row>
    <row r="91" spans="1:10" s="45" customFormat="1" ht="16.5" customHeight="1">
      <c r="A91" s="15"/>
      <c r="B91" s="15"/>
      <c r="C91" s="24" t="s">
        <v>84</v>
      </c>
      <c r="D91" s="19"/>
      <c r="E91" s="19"/>
      <c r="F91" s="69">
        <v>12732</v>
      </c>
      <c r="G91" s="70">
        <v>12732</v>
      </c>
      <c r="H91" s="75">
        <v>100</v>
      </c>
      <c r="I91" s="70">
        <v>12732</v>
      </c>
      <c r="J91" s="75">
        <v>100</v>
      </c>
    </row>
    <row r="92" spans="1:10" ht="25.5">
      <c r="A92" s="15"/>
      <c r="B92" s="15"/>
      <c r="C92" s="18" t="s">
        <v>82</v>
      </c>
      <c r="D92" s="19">
        <v>89000</v>
      </c>
      <c r="E92" s="19"/>
      <c r="F92" s="69">
        <v>3668</v>
      </c>
      <c r="G92" s="70">
        <v>3668</v>
      </c>
      <c r="H92" s="75">
        <v>100</v>
      </c>
      <c r="I92" s="70">
        <v>3668</v>
      </c>
      <c r="J92" s="75">
        <v>100</v>
      </c>
    </row>
    <row r="93" spans="1:10">
      <c r="A93" s="11"/>
      <c r="B93" s="11" t="s">
        <v>112</v>
      </c>
      <c r="C93" s="22" t="s">
        <v>113</v>
      </c>
      <c r="D93" s="13" t="e">
        <f>D94+#REF!</f>
        <v>#REF!</v>
      </c>
      <c r="E93" s="13" t="e">
        <f>E94+#REF!</f>
        <v>#REF!</v>
      </c>
      <c r="F93" s="67">
        <f>SUM(F94)</f>
        <v>96711</v>
      </c>
      <c r="G93" s="67">
        <f>SUM(G94)</f>
        <v>96709.909999999989</v>
      </c>
      <c r="H93" s="73">
        <v>100</v>
      </c>
      <c r="I93" s="67">
        <v>76079.28</v>
      </c>
      <c r="J93" s="73">
        <v>127.1</v>
      </c>
    </row>
    <row r="94" spans="1:10" ht="12.75" customHeight="1">
      <c r="A94" s="15"/>
      <c r="B94" s="15"/>
      <c r="C94" s="16" t="s">
        <v>81</v>
      </c>
      <c r="D94" s="17" t="e">
        <f>#REF!+#REF!+#REF!</f>
        <v>#REF!</v>
      </c>
      <c r="E94" s="17" t="e">
        <f>#REF!+#REF!+#REF!</f>
        <v>#REF!</v>
      </c>
      <c r="F94" s="68">
        <f>SUM(F99:F103)</f>
        <v>96711</v>
      </c>
      <c r="G94" s="68">
        <f>SUM(G99:G103)</f>
        <v>96709.909999999989</v>
      </c>
      <c r="H94" s="74">
        <v>100</v>
      </c>
      <c r="I94" s="68">
        <v>76079.28</v>
      </c>
      <c r="J94" s="74">
        <v>127.1</v>
      </c>
    </row>
    <row r="95" spans="1:10" s="45" customFormat="1" ht="0.75" hidden="1" customHeight="1">
      <c r="A95" s="15"/>
      <c r="B95" s="15"/>
      <c r="C95" s="24" t="s">
        <v>84</v>
      </c>
      <c r="D95" s="19"/>
      <c r="E95" s="19"/>
      <c r="F95" s="69"/>
      <c r="G95" s="70"/>
      <c r="H95" s="75"/>
      <c r="I95" s="70"/>
      <c r="J95" s="75"/>
    </row>
    <row r="96" spans="1:10" s="45" customFormat="1" ht="0.75" hidden="1" customHeight="1">
      <c r="A96" s="15"/>
      <c r="B96" s="15"/>
      <c r="C96" s="24"/>
      <c r="D96" s="19"/>
      <c r="E96" s="19"/>
      <c r="F96" s="69"/>
      <c r="G96" s="70"/>
      <c r="H96" s="75"/>
      <c r="I96" s="70"/>
      <c r="J96" s="75"/>
    </row>
    <row r="97" spans="1:10" s="45" customFormat="1" ht="0.75" hidden="1" customHeight="1">
      <c r="A97" s="15"/>
      <c r="B97" s="15"/>
      <c r="C97" s="24"/>
      <c r="D97" s="19"/>
      <c r="E97" s="19"/>
      <c r="F97" s="69"/>
      <c r="G97" s="70"/>
      <c r="H97" s="75"/>
      <c r="I97" s="70"/>
      <c r="J97" s="75"/>
    </row>
    <row r="98" spans="1:10" s="45" customFormat="1" ht="0.75" hidden="1" customHeight="1">
      <c r="A98" s="15"/>
      <c r="B98" s="15"/>
      <c r="C98" s="24"/>
      <c r="D98" s="19"/>
      <c r="E98" s="19"/>
      <c r="F98" s="69"/>
      <c r="G98" s="70"/>
      <c r="H98" s="75"/>
      <c r="I98" s="70"/>
      <c r="J98" s="75"/>
    </row>
    <row r="99" spans="1:10" s="45" customFormat="1" ht="15" customHeight="1">
      <c r="A99" s="15"/>
      <c r="B99" s="15"/>
      <c r="C99" s="24" t="s">
        <v>84</v>
      </c>
      <c r="D99" s="19"/>
      <c r="E99" s="19"/>
      <c r="F99" s="69">
        <v>234</v>
      </c>
      <c r="G99" s="70">
        <v>234</v>
      </c>
      <c r="H99" s="75">
        <v>100</v>
      </c>
      <c r="I99" s="70"/>
      <c r="J99" s="75"/>
    </row>
    <row r="100" spans="1:10" s="45" customFormat="1" ht="0.75" hidden="1" customHeight="1">
      <c r="A100" s="15"/>
      <c r="B100" s="15"/>
      <c r="C100" s="24"/>
      <c r="D100" s="19"/>
      <c r="E100" s="19"/>
      <c r="F100" s="69"/>
      <c r="G100" s="70"/>
      <c r="H100" s="75"/>
      <c r="I100" s="70"/>
      <c r="J100" s="75"/>
    </row>
    <row r="101" spans="1:10" ht="25.5">
      <c r="A101" s="15"/>
      <c r="B101" s="15"/>
      <c r="C101" s="18" t="s">
        <v>82</v>
      </c>
      <c r="D101" s="19">
        <v>89000</v>
      </c>
      <c r="E101" s="19"/>
      <c r="F101" s="69">
        <v>8870</v>
      </c>
      <c r="G101" s="70">
        <v>8869.3700000000008</v>
      </c>
      <c r="H101" s="75">
        <v>100</v>
      </c>
      <c r="I101" s="70">
        <v>7234.8</v>
      </c>
      <c r="J101" s="75">
        <v>122.6</v>
      </c>
    </row>
    <row r="102" spans="1:10" ht="13.5" hidden="1" customHeight="1">
      <c r="A102" s="23"/>
      <c r="B102" s="23"/>
      <c r="C102" s="24" t="s">
        <v>85</v>
      </c>
      <c r="D102" s="19">
        <v>87550</v>
      </c>
      <c r="E102" s="19"/>
      <c r="F102" s="20"/>
      <c r="G102" s="20"/>
      <c r="H102" s="75"/>
      <c r="I102" s="20">
        <v>0</v>
      </c>
      <c r="J102" s="75"/>
    </row>
    <row r="103" spans="1:10" ht="12" customHeight="1">
      <c r="A103" s="23"/>
      <c r="B103" s="23"/>
      <c r="C103" s="18" t="s">
        <v>83</v>
      </c>
      <c r="D103" s="19">
        <v>4394566</v>
      </c>
      <c r="E103" s="17"/>
      <c r="F103" s="70">
        <v>87607</v>
      </c>
      <c r="G103" s="70">
        <v>87606.54</v>
      </c>
      <c r="H103" s="75">
        <v>100</v>
      </c>
      <c r="I103" s="70">
        <v>68844.479999999996</v>
      </c>
      <c r="J103" s="75">
        <v>127.3</v>
      </c>
    </row>
    <row r="104" spans="1:10" ht="14.25" hidden="1" customHeight="1">
      <c r="A104" s="23"/>
      <c r="B104" s="23"/>
      <c r="C104" s="16" t="s">
        <v>86</v>
      </c>
      <c r="D104" s="17">
        <v>3420000</v>
      </c>
      <c r="E104" s="17"/>
      <c r="F104" s="71"/>
      <c r="G104" s="71"/>
      <c r="H104" s="74"/>
      <c r="I104" s="71"/>
      <c r="J104" s="74"/>
    </row>
    <row r="105" spans="1:10" ht="10.5" hidden="1" customHeight="1">
      <c r="A105" s="15"/>
      <c r="B105" s="15"/>
      <c r="C105" s="16"/>
      <c r="D105" s="19"/>
      <c r="E105" s="19"/>
      <c r="F105" s="69"/>
      <c r="G105" s="70"/>
      <c r="H105" s="75"/>
      <c r="I105" s="70"/>
      <c r="J105" s="75"/>
    </row>
    <row r="106" spans="1:10" ht="13.5" customHeight="1">
      <c r="A106" s="11"/>
      <c r="B106" s="11" t="s">
        <v>114</v>
      </c>
      <c r="C106" s="22" t="s">
        <v>115</v>
      </c>
      <c r="D106" s="13" t="e">
        <f>D107</f>
        <v>#REF!</v>
      </c>
      <c r="E106" s="13" t="e">
        <f>E107</f>
        <v>#REF!</v>
      </c>
      <c r="F106" s="67">
        <f>SUM(F107,F111)</f>
        <v>2698753</v>
      </c>
      <c r="G106" s="67">
        <f>SUM(G107,G111)</f>
        <v>2548148.7599999998</v>
      </c>
      <c r="H106" s="73">
        <v>94.4</v>
      </c>
      <c r="I106" s="67">
        <v>1702235.6</v>
      </c>
      <c r="J106" s="73">
        <v>149.69999999999999</v>
      </c>
    </row>
    <row r="107" spans="1:10">
      <c r="A107" s="15"/>
      <c r="B107" s="15"/>
      <c r="C107" s="16" t="s">
        <v>81</v>
      </c>
      <c r="D107" s="17" t="e">
        <f>#REF!+#REF!+#REF!</f>
        <v>#REF!</v>
      </c>
      <c r="E107" s="17" t="e">
        <f>#REF!+#REF!+#REF!</f>
        <v>#REF!</v>
      </c>
      <c r="F107" s="68">
        <f>SUM(F108:F110)</f>
        <v>2698753</v>
      </c>
      <c r="G107" s="68">
        <f>SUM(G108:G110)</f>
        <v>2548148.7599999998</v>
      </c>
      <c r="H107" s="74">
        <v>94.4</v>
      </c>
      <c r="I107" s="68">
        <v>1664727.31</v>
      </c>
      <c r="J107" s="74">
        <v>149.69999999999999</v>
      </c>
    </row>
    <row r="108" spans="1:10" s="45" customFormat="1" ht="15" customHeight="1">
      <c r="A108" s="15"/>
      <c r="B108" s="15"/>
      <c r="C108" s="24" t="s">
        <v>84</v>
      </c>
      <c r="D108" s="19"/>
      <c r="E108" s="19"/>
      <c r="F108" s="69">
        <v>1451399</v>
      </c>
      <c r="G108" s="70">
        <v>1363978.2</v>
      </c>
      <c r="H108" s="75">
        <v>94</v>
      </c>
      <c r="I108" s="70">
        <v>1266345.23</v>
      </c>
      <c r="J108" s="75">
        <v>107.7</v>
      </c>
    </row>
    <row r="109" spans="1:10" ht="25.5" customHeight="1">
      <c r="A109" s="15"/>
      <c r="B109" s="15"/>
      <c r="C109" s="18" t="s">
        <v>82</v>
      </c>
      <c r="D109" s="19">
        <v>89000</v>
      </c>
      <c r="E109" s="19"/>
      <c r="F109" s="69">
        <v>1245977</v>
      </c>
      <c r="G109" s="70">
        <v>1182794.24</v>
      </c>
      <c r="H109" s="75">
        <v>94.9</v>
      </c>
      <c r="I109" s="70">
        <v>397241.08</v>
      </c>
      <c r="J109" s="75">
        <v>297.8</v>
      </c>
    </row>
    <row r="110" spans="1:10" ht="13.5" customHeight="1">
      <c r="A110" s="23"/>
      <c r="B110" s="23"/>
      <c r="C110" s="18" t="s">
        <v>83</v>
      </c>
      <c r="D110" s="19">
        <v>4394566</v>
      </c>
      <c r="E110" s="17"/>
      <c r="F110" s="70">
        <v>1377</v>
      </c>
      <c r="G110" s="70">
        <v>1376.32</v>
      </c>
      <c r="H110" s="75">
        <v>100</v>
      </c>
      <c r="I110" s="70">
        <v>1141</v>
      </c>
      <c r="J110" s="75">
        <v>120.6</v>
      </c>
    </row>
    <row r="111" spans="1:10" ht="12.75" customHeight="1">
      <c r="A111" s="23"/>
      <c r="B111" s="23"/>
      <c r="C111" s="16" t="s">
        <v>86</v>
      </c>
      <c r="D111" s="17">
        <v>3420000</v>
      </c>
      <c r="E111" s="17"/>
      <c r="F111" s="71">
        <v>0</v>
      </c>
      <c r="G111" s="71"/>
      <c r="H111" s="74"/>
      <c r="I111" s="71">
        <v>37508.29</v>
      </c>
      <c r="J111" s="74"/>
    </row>
    <row r="112" spans="1:10" ht="14.25" customHeight="1">
      <c r="A112" s="29"/>
      <c r="B112" s="11" t="s">
        <v>118</v>
      </c>
      <c r="C112" s="30" t="s">
        <v>119</v>
      </c>
      <c r="D112" s="31" t="e">
        <f>D113</f>
        <v>#REF!</v>
      </c>
      <c r="E112" s="31" t="e">
        <f>E113</f>
        <v>#REF!</v>
      </c>
      <c r="F112" s="67">
        <f>SUM(F113)</f>
        <v>550</v>
      </c>
      <c r="G112" s="67">
        <f>SUM(G113)</f>
        <v>174.24</v>
      </c>
      <c r="H112" s="73">
        <v>31.7</v>
      </c>
      <c r="I112" s="67">
        <v>226.39</v>
      </c>
      <c r="J112" s="92">
        <v>77</v>
      </c>
    </row>
    <row r="113" spans="1:10" ht="12.75" customHeight="1">
      <c r="A113" s="15"/>
      <c r="B113" s="15"/>
      <c r="C113" s="16" t="s">
        <v>81</v>
      </c>
      <c r="D113" s="17" t="e">
        <f>#REF!</f>
        <v>#REF!</v>
      </c>
      <c r="E113" s="17" t="e">
        <f>#REF!</f>
        <v>#REF!</v>
      </c>
      <c r="F113" s="68">
        <f>SUM(F114)</f>
        <v>550</v>
      </c>
      <c r="G113" s="68">
        <f>SUM(G114)</f>
        <v>174.24</v>
      </c>
      <c r="H113" s="74">
        <v>31.7</v>
      </c>
      <c r="I113" s="68">
        <v>226.39</v>
      </c>
      <c r="J113" s="74">
        <v>77</v>
      </c>
    </row>
    <row r="114" spans="1:10" ht="25.5">
      <c r="A114" s="15"/>
      <c r="B114" s="15"/>
      <c r="C114" s="18" t="s">
        <v>82</v>
      </c>
      <c r="D114" s="19">
        <v>89000</v>
      </c>
      <c r="E114" s="19"/>
      <c r="F114" s="69">
        <v>550</v>
      </c>
      <c r="G114" s="70">
        <v>174.24</v>
      </c>
      <c r="H114" s="75">
        <v>31.7</v>
      </c>
      <c r="I114" s="70">
        <v>226.39</v>
      </c>
      <c r="J114" s="75">
        <v>77</v>
      </c>
    </row>
    <row r="115" spans="1:10">
      <c r="A115" s="29"/>
      <c r="B115" s="11" t="s">
        <v>120</v>
      </c>
      <c r="C115" s="30" t="s">
        <v>121</v>
      </c>
      <c r="D115" s="31" t="e">
        <f>D116</f>
        <v>#REF!</v>
      </c>
      <c r="E115" s="31" t="e">
        <f>E116</f>
        <v>#REF!</v>
      </c>
      <c r="F115" s="67">
        <f>SUM(F116)</f>
        <v>24247</v>
      </c>
      <c r="G115" s="67">
        <f>SUM(G116)</f>
        <v>24247</v>
      </c>
      <c r="H115" s="73">
        <v>100</v>
      </c>
      <c r="I115" s="67">
        <v>8730</v>
      </c>
      <c r="J115" s="73">
        <v>277.7</v>
      </c>
    </row>
    <row r="116" spans="1:10">
      <c r="A116" s="15"/>
      <c r="B116" s="15"/>
      <c r="C116" s="16" t="s">
        <v>81</v>
      </c>
      <c r="D116" s="17" t="e">
        <f>#REF!</f>
        <v>#REF!</v>
      </c>
      <c r="E116" s="17" t="e">
        <f>#REF!</f>
        <v>#REF!</v>
      </c>
      <c r="F116" s="68">
        <f>SUM(F117:F119)</f>
        <v>24247</v>
      </c>
      <c r="G116" s="68">
        <f>SUM(G117:G119)</f>
        <v>24247</v>
      </c>
      <c r="H116" s="74">
        <v>100</v>
      </c>
      <c r="I116" s="68">
        <v>8730</v>
      </c>
      <c r="J116" s="74">
        <v>277.7</v>
      </c>
    </row>
    <row r="117" spans="1:10">
      <c r="A117" s="15"/>
      <c r="B117" s="15"/>
      <c r="C117" s="24" t="s">
        <v>197</v>
      </c>
      <c r="D117" s="19"/>
      <c r="E117" s="19"/>
      <c r="F117" s="69">
        <v>3353</v>
      </c>
      <c r="G117" s="70">
        <v>3352.56</v>
      </c>
      <c r="H117" s="75">
        <v>100</v>
      </c>
      <c r="I117" s="70">
        <v>1060.68</v>
      </c>
      <c r="J117" s="75">
        <v>316.10000000000002</v>
      </c>
    </row>
    <row r="118" spans="1:10" ht="25.5">
      <c r="A118" s="15"/>
      <c r="B118" s="15"/>
      <c r="C118" s="18" t="s">
        <v>82</v>
      </c>
      <c r="D118" s="19">
        <v>89000</v>
      </c>
      <c r="E118" s="19"/>
      <c r="F118" s="69">
        <v>964</v>
      </c>
      <c r="G118" s="70">
        <v>964.2</v>
      </c>
      <c r="H118" s="75">
        <v>100</v>
      </c>
      <c r="I118" s="70">
        <v>927.5</v>
      </c>
      <c r="J118" s="75">
        <v>104</v>
      </c>
    </row>
    <row r="119" spans="1:10">
      <c r="A119" s="23"/>
      <c r="B119" s="23"/>
      <c r="C119" s="18" t="s">
        <v>83</v>
      </c>
      <c r="D119" s="19">
        <v>4394566</v>
      </c>
      <c r="E119" s="17"/>
      <c r="F119" s="70">
        <v>19930</v>
      </c>
      <c r="G119" s="70">
        <v>19930.240000000002</v>
      </c>
      <c r="H119" s="75">
        <v>100</v>
      </c>
      <c r="I119" s="70">
        <v>6741.82</v>
      </c>
      <c r="J119" s="75">
        <v>295.60000000000002</v>
      </c>
    </row>
    <row r="120" spans="1:10">
      <c r="A120" s="29"/>
      <c r="B120" s="11" t="s">
        <v>62</v>
      </c>
      <c r="C120" s="30" t="s">
        <v>63</v>
      </c>
      <c r="D120" s="31" t="e">
        <f>D121</f>
        <v>#REF!</v>
      </c>
      <c r="E120" s="31" t="e">
        <f>E121</f>
        <v>#REF!</v>
      </c>
      <c r="F120" s="67">
        <f>SUM(F121)</f>
        <v>16680</v>
      </c>
      <c r="G120" s="67">
        <f>SUM(G121)</f>
        <v>15447.55</v>
      </c>
      <c r="H120" s="73">
        <v>92.6</v>
      </c>
      <c r="I120" s="67">
        <v>17282.39</v>
      </c>
      <c r="J120" s="73">
        <v>89.4</v>
      </c>
    </row>
    <row r="121" spans="1:10">
      <c r="A121" s="15"/>
      <c r="B121" s="15"/>
      <c r="C121" s="16" t="s">
        <v>81</v>
      </c>
      <c r="D121" s="17" t="e">
        <f>#REF!</f>
        <v>#REF!</v>
      </c>
      <c r="E121" s="17" t="e">
        <f>#REF!</f>
        <v>#REF!</v>
      </c>
      <c r="F121" s="68">
        <f>SUM(F122:F123)</f>
        <v>16680</v>
      </c>
      <c r="G121" s="68">
        <f>SUM(G122:G123)</f>
        <v>15447.55</v>
      </c>
      <c r="H121" s="74">
        <v>92.6</v>
      </c>
      <c r="I121" s="68">
        <v>17282.39</v>
      </c>
      <c r="J121" s="74">
        <v>89.4</v>
      </c>
    </row>
    <row r="122" spans="1:10" s="45" customFormat="1" ht="14.25" customHeight="1">
      <c r="A122" s="15"/>
      <c r="B122" s="15"/>
      <c r="C122" s="24" t="s">
        <v>84</v>
      </c>
      <c r="D122" s="19"/>
      <c r="E122" s="19"/>
      <c r="F122" s="69">
        <v>951</v>
      </c>
      <c r="G122" s="70">
        <v>951</v>
      </c>
      <c r="H122" s="75">
        <v>100</v>
      </c>
      <c r="I122" s="70">
        <v>600</v>
      </c>
      <c r="J122" s="75">
        <v>158.5</v>
      </c>
    </row>
    <row r="123" spans="1:10" ht="25.5">
      <c r="A123" s="15"/>
      <c r="B123" s="15"/>
      <c r="C123" s="18" t="s">
        <v>82</v>
      </c>
      <c r="D123" s="19">
        <v>89000</v>
      </c>
      <c r="E123" s="19"/>
      <c r="F123" s="69">
        <v>15729</v>
      </c>
      <c r="G123" s="70">
        <v>14496.55</v>
      </c>
      <c r="H123" s="75">
        <v>92.2</v>
      </c>
      <c r="I123" s="70">
        <v>16682.39</v>
      </c>
      <c r="J123" s="75">
        <v>86.9</v>
      </c>
    </row>
    <row r="124" spans="1:10" ht="13.5" customHeight="1">
      <c r="A124" s="29"/>
      <c r="B124" s="11" t="s">
        <v>122</v>
      </c>
      <c r="C124" s="30" t="s">
        <v>47</v>
      </c>
      <c r="D124" s="31" t="e">
        <f>D125</f>
        <v>#REF!</v>
      </c>
      <c r="E124" s="31" t="e">
        <f>E125</f>
        <v>#REF!</v>
      </c>
      <c r="F124" s="67">
        <f>SUM(F125)</f>
        <v>31989</v>
      </c>
      <c r="G124" s="67">
        <f>SUM(G125)</f>
        <v>30672.58</v>
      </c>
      <c r="H124" s="73">
        <v>95.9</v>
      </c>
      <c r="I124" s="67">
        <v>31818.78</v>
      </c>
      <c r="J124" s="73">
        <v>96.4</v>
      </c>
    </row>
    <row r="125" spans="1:10" ht="11.25" customHeight="1">
      <c r="A125" s="15"/>
      <c r="B125" s="15"/>
      <c r="C125" s="16" t="s">
        <v>81</v>
      </c>
      <c r="D125" s="17" t="e">
        <f>#REF!</f>
        <v>#REF!</v>
      </c>
      <c r="E125" s="17" t="e">
        <f>#REF!</f>
        <v>#REF!</v>
      </c>
      <c r="F125" s="68">
        <f>SUM(F126:F127)</f>
        <v>31989</v>
      </c>
      <c r="G125" s="68">
        <f>SUM(G126:G127)</f>
        <v>30672.58</v>
      </c>
      <c r="H125" s="74">
        <v>95.9</v>
      </c>
      <c r="I125" s="68">
        <v>31818.78</v>
      </c>
      <c r="J125" s="74">
        <v>96.4</v>
      </c>
    </row>
    <row r="126" spans="1:10" ht="27" customHeight="1">
      <c r="A126" s="15"/>
      <c r="B126" s="15"/>
      <c r="C126" s="18" t="s">
        <v>82</v>
      </c>
      <c r="D126" s="19">
        <v>89000</v>
      </c>
      <c r="E126" s="19"/>
      <c r="F126" s="69">
        <v>989</v>
      </c>
      <c r="G126" s="70">
        <v>645.36</v>
      </c>
      <c r="H126" s="75">
        <v>65.3</v>
      </c>
      <c r="I126" s="70">
        <v>389.28</v>
      </c>
      <c r="J126" s="75">
        <v>165.8</v>
      </c>
    </row>
    <row r="127" spans="1:10">
      <c r="A127" s="23"/>
      <c r="B127" s="23"/>
      <c r="C127" s="18" t="s">
        <v>83</v>
      </c>
      <c r="D127" s="19">
        <v>4394566</v>
      </c>
      <c r="E127" s="17"/>
      <c r="F127" s="70">
        <v>31000</v>
      </c>
      <c r="G127" s="70">
        <v>30027.22</v>
      </c>
      <c r="H127" s="75">
        <v>96.9</v>
      </c>
      <c r="I127" s="70">
        <v>31429.5</v>
      </c>
      <c r="J127" s="75">
        <v>95.5</v>
      </c>
    </row>
    <row r="128" spans="1:10" ht="38.25">
      <c r="A128" s="8" t="s">
        <v>123</v>
      </c>
      <c r="B128" s="8"/>
      <c r="C128" s="34" t="s">
        <v>126</v>
      </c>
      <c r="D128" s="10" t="e">
        <f>D129+D142+#REF!</f>
        <v>#REF!</v>
      </c>
      <c r="E128" s="10" t="e">
        <f>E129+E142+#REF!</f>
        <v>#REF!</v>
      </c>
      <c r="F128" s="66">
        <f>SUM(F129,F137,F142)</f>
        <v>19314</v>
      </c>
      <c r="G128" s="66">
        <f>SUM(G129,G137,G142)</f>
        <v>18978.98</v>
      </c>
      <c r="H128" s="72">
        <v>98.3</v>
      </c>
      <c r="I128" s="66">
        <v>44026.93</v>
      </c>
      <c r="J128" s="72">
        <v>43.1</v>
      </c>
    </row>
    <row r="129" spans="1:10" ht="25.5" customHeight="1">
      <c r="A129" s="29"/>
      <c r="B129" s="11" t="s">
        <v>124</v>
      </c>
      <c r="C129" s="36" t="s">
        <v>125</v>
      </c>
      <c r="D129" s="13" t="e">
        <f>#REF!</f>
        <v>#REF!</v>
      </c>
      <c r="E129" s="13" t="e">
        <f>#REF!</f>
        <v>#REF!</v>
      </c>
      <c r="F129" s="67">
        <v>1230</v>
      </c>
      <c r="G129" s="67">
        <v>1230</v>
      </c>
      <c r="H129" s="73">
        <v>100</v>
      </c>
      <c r="I129" s="67">
        <v>1260</v>
      </c>
      <c r="J129" s="73">
        <v>97.6</v>
      </c>
    </row>
    <row r="130" spans="1:10">
      <c r="A130" s="15"/>
      <c r="B130" s="15"/>
      <c r="C130" s="76" t="s">
        <v>81</v>
      </c>
      <c r="D130" s="19">
        <v>50000</v>
      </c>
      <c r="E130" s="19"/>
      <c r="F130" s="71">
        <v>1230</v>
      </c>
      <c r="G130" s="71">
        <v>1230</v>
      </c>
      <c r="H130" s="74">
        <v>100</v>
      </c>
      <c r="I130" s="71">
        <v>1260</v>
      </c>
      <c r="J130" s="74">
        <v>97.6</v>
      </c>
    </row>
    <row r="131" spans="1:10">
      <c r="A131" s="15"/>
      <c r="B131" s="15"/>
      <c r="C131" s="77" t="s">
        <v>84</v>
      </c>
      <c r="D131" s="19"/>
      <c r="E131" s="19"/>
      <c r="F131" s="69">
        <v>1230</v>
      </c>
      <c r="G131" s="70">
        <v>1230</v>
      </c>
      <c r="H131" s="75">
        <v>100</v>
      </c>
      <c r="I131" s="70">
        <v>1260</v>
      </c>
      <c r="J131" s="75">
        <v>97.6</v>
      </c>
    </row>
    <row r="132" spans="1:10">
      <c r="A132" s="29"/>
      <c r="B132" s="11" t="s">
        <v>127</v>
      </c>
      <c r="C132" s="36" t="s">
        <v>128</v>
      </c>
      <c r="D132" s="13" t="e">
        <f>#REF!</f>
        <v>#REF!</v>
      </c>
      <c r="E132" s="13" t="e">
        <f>#REF!</f>
        <v>#REF!</v>
      </c>
      <c r="F132" s="67"/>
      <c r="G132" s="67"/>
      <c r="H132" s="73"/>
      <c r="I132" s="67">
        <v>15460.93</v>
      </c>
      <c r="J132" s="73"/>
    </row>
    <row r="133" spans="1:10">
      <c r="A133" s="15"/>
      <c r="B133" s="15"/>
      <c r="C133" s="76" t="s">
        <v>81</v>
      </c>
      <c r="D133" s="19">
        <v>50000</v>
      </c>
      <c r="E133" s="19"/>
      <c r="F133" s="71"/>
      <c r="G133" s="71"/>
      <c r="H133" s="74"/>
      <c r="I133" s="71">
        <v>15460.93</v>
      </c>
      <c r="J133" s="74"/>
    </row>
    <row r="134" spans="1:10">
      <c r="A134" s="15"/>
      <c r="B134" s="15"/>
      <c r="C134" s="77" t="s">
        <v>84</v>
      </c>
      <c r="D134" s="19"/>
      <c r="E134" s="19"/>
      <c r="F134" s="69"/>
      <c r="G134" s="70"/>
      <c r="H134" s="75"/>
      <c r="I134" s="70">
        <v>4804.41</v>
      </c>
      <c r="J134" s="75"/>
    </row>
    <row r="135" spans="1:10" ht="24.75" customHeight="1">
      <c r="A135" s="15"/>
      <c r="B135" s="15"/>
      <c r="C135" s="18" t="s">
        <v>82</v>
      </c>
      <c r="D135" s="19">
        <v>89000</v>
      </c>
      <c r="E135" s="19"/>
      <c r="F135" s="69"/>
      <c r="G135" s="70"/>
      <c r="H135" s="75"/>
      <c r="I135" s="70">
        <v>2646.52</v>
      </c>
      <c r="J135" s="75"/>
    </row>
    <row r="136" spans="1:10">
      <c r="A136" s="23"/>
      <c r="B136" s="23"/>
      <c r="C136" s="18" t="s">
        <v>83</v>
      </c>
      <c r="D136" s="19">
        <v>4394566</v>
      </c>
      <c r="E136" s="17"/>
      <c r="F136" s="70"/>
      <c r="G136" s="70"/>
      <c r="H136" s="75"/>
      <c r="I136" s="70">
        <v>8010</v>
      </c>
      <c r="J136" s="75"/>
    </row>
    <row r="137" spans="1:10">
      <c r="A137" s="29"/>
      <c r="B137" s="11" t="s">
        <v>191</v>
      </c>
      <c r="C137" s="36" t="s">
        <v>192</v>
      </c>
      <c r="D137" s="13" t="e">
        <f>#REF!</f>
        <v>#REF!</v>
      </c>
      <c r="E137" s="13" t="e">
        <f>#REF!</f>
        <v>#REF!</v>
      </c>
      <c r="F137" s="67">
        <f>SUM(F138)</f>
        <v>14150</v>
      </c>
      <c r="G137" s="67">
        <f>SUM(G138)</f>
        <v>13834.71</v>
      </c>
      <c r="H137" s="73">
        <v>97.8</v>
      </c>
      <c r="I137" s="67"/>
      <c r="J137" s="73"/>
    </row>
    <row r="138" spans="1:10">
      <c r="A138" s="15"/>
      <c r="B138" s="15"/>
      <c r="C138" s="76" t="s">
        <v>81</v>
      </c>
      <c r="D138" s="19">
        <v>50000</v>
      </c>
      <c r="E138" s="19"/>
      <c r="F138" s="71">
        <f>SUM(F139:F141)</f>
        <v>14150</v>
      </c>
      <c r="G138" s="71">
        <f>SUM(G139:G141)</f>
        <v>13834.71</v>
      </c>
      <c r="H138" s="74">
        <v>97.8</v>
      </c>
      <c r="I138" s="71"/>
      <c r="J138" s="74"/>
    </row>
    <row r="139" spans="1:10">
      <c r="A139" s="15"/>
      <c r="B139" s="15"/>
      <c r="C139" s="77" t="s">
        <v>84</v>
      </c>
      <c r="D139" s="19"/>
      <c r="E139" s="19"/>
      <c r="F139" s="69">
        <v>3338</v>
      </c>
      <c r="G139" s="70">
        <v>3337.92</v>
      </c>
      <c r="H139" s="75">
        <v>100</v>
      </c>
      <c r="I139" s="70"/>
      <c r="J139" s="75"/>
    </row>
    <row r="140" spans="1:10" ht="25.5">
      <c r="A140" s="15"/>
      <c r="B140" s="15"/>
      <c r="C140" s="18" t="s">
        <v>82</v>
      </c>
      <c r="D140" s="19">
        <v>89000</v>
      </c>
      <c r="E140" s="19"/>
      <c r="F140" s="69">
        <v>3233</v>
      </c>
      <c r="G140" s="70">
        <v>2983.41</v>
      </c>
      <c r="H140" s="75">
        <v>92.3</v>
      </c>
      <c r="I140" s="70"/>
      <c r="J140" s="75"/>
    </row>
    <row r="141" spans="1:10">
      <c r="A141" s="23"/>
      <c r="B141" s="23"/>
      <c r="C141" s="18" t="s">
        <v>83</v>
      </c>
      <c r="D141" s="19">
        <v>4394566</v>
      </c>
      <c r="E141" s="17"/>
      <c r="F141" s="70">
        <v>7579</v>
      </c>
      <c r="G141" s="70">
        <v>7513.38</v>
      </c>
      <c r="H141" s="75">
        <v>99.1</v>
      </c>
      <c r="I141" s="70"/>
      <c r="J141" s="75"/>
    </row>
    <row r="142" spans="1:10" s="82" customFormat="1" ht="50.25" customHeight="1">
      <c r="A142" s="78"/>
      <c r="B142" s="79" t="s">
        <v>129</v>
      </c>
      <c r="C142" s="36" t="s">
        <v>130</v>
      </c>
      <c r="D142" s="80" t="e">
        <f>#REF!</f>
        <v>#REF!</v>
      </c>
      <c r="E142" s="80" t="e">
        <f>#REF!</f>
        <v>#REF!</v>
      </c>
      <c r="F142" s="81">
        <f>SUM(F143)</f>
        <v>3934</v>
      </c>
      <c r="G142" s="81">
        <f>SUM(G143)</f>
        <v>3914.27</v>
      </c>
      <c r="H142" s="93">
        <v>99.5</v>
      </c>
      <c r="I142" s="81">
        <v>27306</v>
      </c>
      <c r="J142" s="93">
        <v>14.3</v>
      </c>
    </row>
    <row r="143" spans="1:10">
      <c r="A143" s="15"/>
      <c r="B143" s="15"/>
      <c r="C143" s="76" t="s">
        <v>81</v>
      </c>
      <c r="D143" s="19">
        <v>50000</v>
      </c>
      <c r="E143" s="19"/>
      <c r="F143" s="71">
        <f>SUM(F144:F146)</f>
        <v>3934</v>
      </c>
      <c r="G143" s="71">
        <f>SUM(G144:G146)</f>
        <v>3914.27</v>
      </c>
      <c r="H143" s="74">
        <v>99.5</v>
      </c>
      <c r="I143" s="71">
        <v>27306</v>
      </c>
      <c r="J143" s="74">
        <v>14.3</v>
      </c>
    </row>
    <row r="144" spans="1:10">
      <c r="A144" s="15"/>
      <c r="B144" s="15"/>
      <c r="C144" s="77" t="s">
        <v>84</v>
      </c>
      <c r="D144" s="19"/>
      <c r="E144" s="19"/>
      <c r="F144" s="69">
        <v>803</v>
      </c>
      <c r="G144" s="70">
        <v>783.12</v>
      </c>
      <c r="H144" s="75">
        <v>97.5</v>
      </c>
      <c r="I144" s="70">
        <v>5827.78</v>
      </c>
      <c r="J144" s="75">
        <v>13.4</v>
      </c>
    </row>
    <row r="145" spans="1:10" ht="25.5">
      <c r="A145" s="15"/>
      <c r="B145" s="15"/>
      <c r="C145" s="18" t="s">
        <v>82</v>
      </c>
      <c r="D145" s="19">
        <v>89000</v>
      </c>
      <c r="E145" s="19"/>
      <c r="F145" s="69">
        <v>941</v>
      </c>
      <c r="G145" s="70">
        <v>941.15</v>
      </c>
      <c r="H145" s="75">
        <v>100</v>
      </c>
      <c r="I145" s="70">
        <v>6208.22</v>
      </c>
      <c r="J145" s="75">
        <v>15.2</v>
      </c>
    </row>
    <row r="146" spans="1:10">
      <c r="A146" s="23"/>
      <c r="B146" s="23"/>
      <c r="C146" s="18" t="s">
        <v>83</v>
      </c>
      <c r="D146" s="19">
        <v>4394566</v>
      </c>
      <c r="E146" s="17"/>
      <c r="F146" s="70">
        <v>2190</v>
      </c>
      <c r="G146" s="70">
        <v>2190</v>
      </c>
      <c r="H146" s="75">
        <v>100</v>
      </c>
      <c r="I146" s="70">
        <v>15270</v>
      </c>
      <c r="J146" s="75">
        <v>14.3</v>
      </c>
    </row>
    <row r="147" spans="1:10" ht="25.5" customHeight="1">
      <c r="A147" s="8" t="s">
        <v>43</v>
      </c>
      <c r="B147" s="8"/>
      <c r="C147" s="34" t="s">
        <v>64</v>
      </c>
      <c r="D147" s="10" t="e">
        <f>D148+D151+D159</f>
        <v>#REF!</v>
      </c>
      <c r="E147" s="10" t="e">
        <f>E148+E151+E159</f>
        <v>#REF!</v>
      </c>
      <c r="F147" s="66">
        <f>SUM(F151,F166)</f>
        <v>165750</v>
      </c>
      <c r="G147" s="66">
        <f>SUM(G151,G166)</f>
        <v>156932.17000000001</v>
      </c>
      <c r="H147" s="72">
        <v>94.7</v>
      </c>
      <c r="I147" s="66">
        <v>853472.13</v>
      </c>
      <c r="J147" s="72">
        <v>18.399999999999999</v>
      </c>
    </row>
    <row r="148" spans="1:10" ht="13.5" customHeight="1">
      <c r="A148" s="29"/>
      <c r="B148" s="11" t="s">
        <v>131</v>
      </c>
      <c r="C148" s="30" t="s">
        <v>132</v>
      </c>
      <c r="D148" s="13" t="e">
        <f>#REF!</f>
        <v>#REF!</v>
      </c>
      <c r="E148" s="13" t="e">
        <f>#REF!</f>
        <v>#REF!</v>
      </c>
      <c r="F148" s="67"/>
      <c r="G148" s="67"/>
      <c r="H148" s="73"/>
      <c r="I148" s="67">
        <v>15600</v>
      </c>
      <c r="J148" s="73"/>
    </row>
    <row r="149" spans="1:10">
      <c r="A149" s="15"/>
      <c r="B149" s="15"/>
      <c r="C149" s="35" t="s">
        <v>81</v>
      </c>
      <c r="D149" s="19">
        <v>50000</v>
      </c>
      <c r="E149" s="19"/>
      <c r="F149" s="71"/>
      <c r="G149" s="71"/>
      <c r="H149" s="74"/>
      <c r="I149" s="71">
        <v>15600</v>
      </c>
      <c r="J149" s="74"/>
    </row>
    <row r="150" spans="1:10">
      <c r="A150" s="15"/>
      <c r="B150" s="15"/>
      <c r="C150" s="18" t="s">
        <v>187</v>
      </c>
      <c r="D150" s="19">
        <v>89000</v>
      </c>
      <c r="E150" s="19"/>
      <c r="F150" s="69"/>
      <c r="G150" s="70"/>
      <c r="H150" s="75"/>
      <c r="I150" s="70">
        <v>15600</v>
      </c>
      <c r="J150" s="75"/>
    </row>
    <row r="151" spans="1:10">
      <c r="A151" s="29"/>
      <c r="B151" s="11" t="s">
        <v>133</v>
      </c>
      <c r="C151" s="36" t="s">
        <v>134</v>
      </c>
      <c r="D151" s="13" t="e">
        <f>D152+#REF!</f>
        <v>#REF!</v>
      </c>
      <c r="E151" s="13" t="e">
        <f>E152+#REF!</f>
        <v>#REF!</v>
      </c>
      <c r="F151" s="67">
        <f>SUM(F152,F157)</f>
        <v>155921</v>
      </c>
      <c r="G151" s="67">
        <f>SUM(G152,G157)</f>
        <v>149612.17000000001</v>
      </c>
      <c r="H151" s="73">
        <v>96</v>
      </c>
      <c r="I151" s="67">
        <v>809504.24</v>
      </c>
      <c r="J151" s="73">
        <v>18.5</v>
      </c>
    </row>
    <row r="152" spans="1:10">
      <c r="A152" s="15"/>
      <c r="B152" s="15"/>
      <c r="C152" s="16" t="s">
        <v>81</v>
      </c>
      <c r="D152" s="17" t="e">
        <f>#REF!+#REF!+#REF!</f>
        <v>#REF!</v>
      </c>
      <c r="E152" s="17" t="e">
        <f>#REF!+#REF!+#REF!</f>
        <v>#REF!</v>
      </c>
      <c r="F152" s="68">
        <f>SUM(F153:F154,F156)</f>
        <v>155921</v>
      </c>
      <c r="G152" s="68">
        <f>SUM(G153:G155,G156)</f>
        <v>149612.17000000001</v>
      </c>
      <c r="H152" s="74">
        <v>96</v>
      </c>
      <c r="I152" s="68">
        <v>99215.03</v>
      </c>
      <c r="J152" s="74">
        <v>150.80000000000001</v>
      </c>
    </row>
    <row r="153" spans="1:10" s="45" customFormat="1" ht="12" customHeight="1">
      <c r="A153" s="15"/>
      <c r="B153" s="15"/>
      <c r="C153" s="24" t="s">
        <v>84</v>
      </c>
      <c r="D153" s="19"/>
      <c r="E153" s="19"/>
      <c r="F153" s="69">
        <v>49023</v>
      </c>
      <c r="G153" s="70">
        <v>48744.01</v>
      </c>
      <c r="H153" s="75">
        <v>99.4</v>
      </c>
      <c r="I153" s="70">
        <v>38465.64</v>
      </c>
      <c r="J153" s="75">
        <v>126.7</v>
      </c>
    </row>
    <row r="154" spans="1:10" ht="24.75" customHeight="1">
      <c r="A154" s="15"/>
      <c r="B154" s="15"/>
      <c r="C154" s="18" t="s">
        <v>82</v>
      </c>
      <c r="D154" s="19">
        <v>89000</v>
      </c>
      <c r="E154" s="19"/>
      <c r="F154" s="69">
        <v>106533</v>
      </c>
      <c r="G154" s="70">
        <v>100508.16</v>
      </c>
      <c r="H154" s="75">
        <v>94.3</v>
      </c>
      <c r="I154" s="70">
        <v>60214.55</v>
      </c>
      <c r="J154" s="75">
        <v>166.9</v>
      </c>
    </row>
    <row r="155" spans="1:10" ht="13.5" hidden="1" customHeight="1">
      <c r="A155" s="23"/>
      <c r="B155" s="23"/>
      <c r="C155" s="24" t="s">
        <v>85</v>
      </c>
      <c r="D155" s="19">
        <v>87550</v>
      </c>
      <c r="E155" s="19"/>
      <c r="F155" s="70"/>
      <c r="G155" s="70"/>
      <c r="H155" s="75"/>
      <c r="I155" s="70"/>
      <c r="J155" s="75"/>
    </row>
    <row r="156" spans="1:10" ht="13.5" customHeight="1">
      <c r="A156" s="23"/>
      <c r="B156" s="23"/>
      <c r="C156" s="18" t="s">
        <v>83</v>
      </c>
      <c r="D156" s="19">
        <v>4394566</v>
      </c>
      <c r="E156" s="17"/>
      <c r="F156" s="70">
        <v>365</v>
      </c>
      <c r="G156" s="70">
        <v>360</v>
      </c>
      <c r="H156" s="75">
        <v>98.6</v>
      </c>
      <c r="I156" s="70">
        <v>534.84</v>
      </c>
      <c r="J156" s="75">
        <v>67.3</v>
      </c>
    </row>
    <row r="157" spans="1:10" ht="12.75" customHeight="1">
      <c r="A157" s="23"/>
      <c r="B157" s="23"/>
      <c r="C157" s="16" t="s">
        <v>86</v>
      </c>
      <c r="D157" s="17">
        <v>3420000</v>
      </c>
      <c r="E157" s="17"/>
      <c r="F157" s="71">
        <v>0</v>
      </c>
      <c r="G157" s="71">
        <v>0</v>
      </c>
      <c r="H157" s="74"/>
      <c r="I157" s="71">
        <v>710289.21</v>
      </c>
      <c r="J157" s="74"/>
    </row>
    <row r="158" spans="1:10" hidden="1">
      <c r="A158" s="15"/>
      <c r="B158" s="15"/>
      <c r="C158" s="16"/>
      <c r="D158" s="17">
        <v>72000</v>
      </c>
      <c r="E158" s="17"/>
      <c r="F158" s="71"/>
      <c r="G158" s="71"/>
      <c r="H158" s="74"/>
      <c r="I158" s="71"/>
      <c r="J158" s="74"/>
    </row>
    <row r="159" spans="1:10">
      <c r="A159" s="11"/>
      <c r="B159" s="11" t="s">
        <v>65</v>
      </c>
      <c r="C159" s="30" t="s">
        <v>66</v>
      </c>
      <c r="D159" s="13" t="e">
        <f>D160+#REF!</f>
        <v>#REF!</v>
      </c>
      <c r="E159" s="13" t="e">
        <f>E160+#REF!</f>
        <v>#REF!</v>
      </c>
      <c r="F159" s="67"/>
      <c r="G159" s="67"/>
      <c r="H159" s="73"/>
      <c r="I159" s="67">
        <v>763.72</v>
      </c>
      <c r="J159" s="73"/>
    </row>
    <row r="160" spans="1:10">
      <c r="A160" s="15"/>
      <c r="B160" s="15"/>
      <c r="C160" s="16" t="s">
        <v>81</v>
      </c>
      <c r="D160" s="17" t="e">
        <f>#REF!</f>
        <v>#REF!</v>
      </c>
      <c r="E160" s="17" t="e">
        <f>#REF!</f>
        <v>#REF!</v>
      </c>
      <c r="F160" s="68"/>
      <c r="G160" s="68"/>
      <c r="H160" s="74"/>
      <c r="I160" s="68">
        <v>763.72</v>
      </c>
      <c r="J160" s="74"/>
    </row>
    <row r="161" spans="1:10" ht="26.25" customHeight="1">
      <c r="A161" s="15"/>
      <c r="B161" s="15"/>
      <c r="C161" s="18" t="s">
        <v>82</v>
      </c>
      <c r="D161" s="19">
        <v>89000</v>
      </c>
      <c r="E161" s="19"/>
      <c r="F161" s="69"/>
      <c r="G161" s="70"/>
      <c r="H161" s="75"/>
      <c r="I161" s="70">
        <v>763.72</v>
      </c>
      <c r="J161" s="75"/>
    </row>
    <row r="162" spans="1:10" ht="12.75" customHeight="1">
      <c r="A162" s="29"/>
      <c r="B162" s="29" t="s">
        <v>87</v>
      </c>
      <c r="C162" s="37" t="s">
        <v>88</v>
      </c>
      <c r="D162" s="38"/>
      <c r="E162" s="38"/>
      <c r="F162" s="83"/>
      <c r="G162" s="83"/>
      <c r="H162" s="73"/>
      <c r="I162" s="83">
        <v>17972</v>
      </c>
      <c r="J162" s="73"/>
    </row>
    <row r="163" spans="1:10">
      <c r="A163" s="39"/>
      <c r="B163" s="15"/>
      <c r="C163" s="40" t="s">
        <v>81</v>
      </c>
      <c r="D163" s="19"/>
      <c r="E163" s="19"/>
      <c r="F163" s="71"/>
      <c r="G163" s="71"/>
      <c r="H163" s="74"/>
      <c r="I163" s="71">
        <v>17972</v>
      </c>
      <c r="J163" s="74"/>
    </row>
    <row r="164" spans="1:10" s="45" customFormat="1" ht="14.25" customHeight="1">
      <c r="A164" s="15"/>
      <c r="B164" s="15"/>
      <c r="C164" s="24" t="s">
        <v>197</v>
      </c>
      <c r="D164" s="19"/>
      <c r="E164" s="19"/>
      <c r="F164" s="69"/>
      <c r="G164" s="70"/>
      <c r="H164" s="75"/>
      <c r="I164" s="70">
        <v>3300</v>
      </c>
      <c r="J164" s="75"/>
    </row>
    <row r="165" spans="1:10" ht="25.5">
      <c r="A165" s="15"/>
      <c r="B165" s="15"/>
      <c r="C165" s="18" t="s">
        <v>82</v>
      </c>
      <c r="D165" s="19">
        <v>89000</v>
      </c>
      <c r="E165" s="19"/>
      <c r="F165" s="69"/>
      <c r="G165" s="70"/>
      <c r="H165" s="75"/>
      <c r="I165" s="70">
        <v>14672</v>
      </c>
      <c r="J165" s="75"/>
    </row>
    <row r="166" spans="1:10">
      <c r="A166" s="11"/>
      <c r="B166" s="11" t="s">
        <v>89</v>
      </c>
      <c r="C166" s="30" t="s">
        <v>47</v>
      </c>
      <c r="D166" s="13" t="e">
        <f>D167+#REF!</f>
        <v>#REF!</v>
      </c>
      <c r="E166" s="13" t="e">
        <f>E167+#REF!</f>
        <v>#REF!</v>
      </c>
      <c r="F166" s="67">
        <f>SUM(F167)</f>
        <v>9829</v>
      </c>
      <c r="G166" s="67">
        <f>SUM(G167)</f>
        <v>7320</v>
      </c>
      <c r="H166" s="73">
        <v>74.5</v>
      </c>
      <c r="I166" s="67">
        <v>9632.17</v>
      </c>
      <c r="J166" s="73">
        <v>76</v>
      </c>
    </row>
    <row r="167" spans="1:10">
      <c r="A167" s="15"/>
      <c r="B167" s="15"/>
      <c r="C167" s="16" t="s">
        <v>81</v>
      </c>
      <c r="D167" s="17" t="e">
        <f>#REF!</f>
        <v>#REF!</v>
      </c>
      <c r="E167" s="17" t="e">
        <f>#REF!</f>
        <v>#REF!</v>
      </c>
      <c r="F167" s="68">
        <f>SUM(F168)</f>
        <v>9829</v>
      </c>
      <c r="G167" s="68">
        <f>SUM(G168)</f>
        <v>7320</v>
      </c>
      <c r="H167" s="74">
        <v>74.5</v>
      </c>
      <c r="I167" s="68">
        <v>9632.17</v>
      </c>
      <c r="J167" s="74">
        <v>76</v>
      </c>
    </row>
    <row r="168" spans="1:10" ht="25.5">
      <c r="A168" s="15"/>
      <c r="B168" s="15"/>
      <c r="C168" s="18" t="s">
        <v>82</v>
      </c>
      <c r="D168" s="19">
        <v>89000</v>
      </c>
      <c r="E168" s="19"/>
      <c r="F168" s="69">
        <v>9829</v>
      </c>
      <c r="G168" s="70">
        <v>7320</v>
      </c>
      <c r="H168" s="75">
        <v>74.5</v>
      </c>
      <c r="I168" s="70">
        <v>9632.17</v>
      </c>
      <c r="J168" s="75">
        <v>76</v>
      </c>
    </row>
    <row r="169" spans="1:10" ht="52.5" customHeight="1">
      <c r="A169" s="8" t="s">
        <v>135</v>
      </c>
      <c r="B169" s="8"/>
      <c r="C169" s="34" t="s">
        <v>136</v>
      </c>
      <c r="D169" s="10" t="e">
        <f>D170</f>
        <v>#REF!</v>
      </c>
      <c r="E169" s="10" t="e">
        <f>E170</f>
        <v>#REF!</v>
      </c>
      <c r="F169" s="66">
        <f>SUM(F170)</f>
        <v>38940</v>
      </c>
      <c r="G169" s="66">
        <f>SUM(G170)</f>
        <v>36150.410000000003</v>
      </c>
      <c r="H169" s="72">
        <v>92.8</v>
      </c>
      <c r="I169" s="66">
        <v>37301.32</v>
      </c>
      <c r="J169" s="72">
        <v>96.9</v>
      </c>
    </row>
    <row r="170" spans="1:10" ht="25.5">
      <c r="A170" s="11"/>
      <c r="B170" s="11" t="s">
        <v>137</v>
      </c>
      <c r="C170" s="36" t="s">
        <v>138</v>
      </c>
      <c r="D170" s="13" t="e">
        <f>D171</f>
        <v>#REF!</v>
      </c>
      <c r="E170" s="13" t="e">
        <f>E171</f>
        <v>#REF!</v>
      </c>
      <c r="F170" s="67">
        <f>SUM(F171)</f>
        <v>38940</v>
      </c>
      <c r="G170" s="67">
        <f>SUM(G171)</f>
        <v>36150.410000000003</v>
      </c>
      <c r="H170" s="73">
        <v>92.8</v>
      </c>
      <c r="I170" s="67">
        <v>37301.32</v>
      </c>
      <c r="J170" s="73">
        <v>96.9</v>
      </c>
    </row>
    <row r="171" spans="1:10">
      <c r="A171" s="15"/>
      <c r="B171" s="15"/>
      <c r="C171" s="16" t="s">
        <v>81</v>
      </c>
      <c r="D171" s="17" t="e">
        <f>D176</f>
        <v>#REF!</v>
      </c>
      <c r="E171" s="17" t="e">
        <f>E176</f>
        <v>#REF!</v>
      </c>
      <c r="F171" s="68">
        <f>SUM(F172:F173)</f>
        <v>38940</v>
      </c>
      <c r="G171" s="68">
        <f>SUM(G172:G173)</f>
        <v>36150.410000000003</v>
      </c>
      <c r="H171" s="74">
        <v>92.8</v>
      </c>
      <c r="I171" s="68">
        <v>37301.32</v>
      </c>
      <c r="J171" s="74">
        <v>96.9</v>
      </c>
    </row>
    <row r="172" spans="1:10">
      <c r="A172" s="15"/>
      <c r="B172" s="15"/>
      <c r="C172" s="24" t="s">
        <v>84</v>
      </c>
      <c r="D172" s="19"/>
      <c r="E172" s="19"/>
      <c r="F172" s="69">
        <v>13920</v>
      </c>
      <c r="G172" s="70">
        <v>11130.42</v>
      </c>
      <c r="H172" s="75">
        <v>78</v>
      </c>
      <c r="I172" s="70">
        <v>12487.47</v>
      </c>
      <c r="J172" s="75">
        <v>89.1</v>
      </c>
    </row>
    <row r="173" spans="1:10" ht="27" customHeight="1">
      <c r="A173" s="15"/>
      <c r="B173" s="15"/>
      <c r="C173" s="18" t="s">
        <v>82</v>
      </c>
      <c r="D173" s="19">
        <v>89000</v>
      </c>
      <c r="E173" s="19"/>
      <c r="F173" s="69">
        <v>25020</v>
      </c>
      <c r="G173" s="70">
        <v>25019.99</v>
      </c>
      <c r="H173" s="75">
        <v>100</v>
      </c>
      <c r="I173" s="70">
        <v>24813.85</v>
      </c>
      <c r="J173" s="75">
        <v>100.8</v>
      </c>
    </row>
    <row r="174" spans="1:10" ht="15.75" customHeight="1">
      <c r="A174" s="8" t="s">
        <v>67</v>
      </c>
      <c r="B174" s="8"/>
      <c r="C174" s="41" t="s">
        <v>68</v>
      </c>
      <c r="D174" s="10" t="e">
        <f>D175</f>
        <v>#REF!</v>
      </c>
      <c r="E174" s="10" t="e">
        <f>E175</f>
        <v>#REF!</v>
      </c>
      <c r="F174" s="66">
        <v>158153</v>
      </c>
      <c r="G174" s="66">
        <v>134718.29</v>
      </c>
      <c r="H174" s="72">
        <v>85.2</v>
      </c>
      <c r="I174" s="66">
        <v>150132.03</v>
      </c>
      <c r="J174" s="72">
        <v>89.7</v>
      </c>
    </row>
    <row r="175" spans="1:10" ht="25.5">
      <c r="A175" s="11"/>
      <c r="B175" s="11" t="s">
        <v>69</v>
      </c>
      <c r="C175" s="36" t="s">
        <v>70</v>
      </c>
      <c r="D175" s="13" t="e">
        <f>D176</f>
        <v>#REF!</v>
      </c>
      <c r="E175" s="13" t="e">
        <f>E176</f>
        <v>#REF!</v>
      </c>
      <c r="F175" s="67">
        <v>158153</v>
      </c>
      <c r="G175" s="67">
        <v>134718.29</v>
      </c>
      <c r="H175" s="73">
        <v>85.2</v>
      </c>
      <c r="I175" s="67">
        <v>150132.03</v>
      </c>
      <c r="J175" s="73">
        <v>89.7</v>
      </c>
    </row>
    <row r="176" spans="1:10">
      <c r="A176" s="15"/>
      <c r="B176" s="15"/>
      <c r="C176" s="16" t="s">
        <v>81</v>
      </c>
      <c r="D176" s="17" t="e">
        <f>#REF!</f>
        <v>#REF!</v>
      </c>
      <c r="E176" s="17" t="e">
        <f>#REF!</f>
        <v>#REF!</v>
      </c>
      <c r="F176" s="68">
        <v>158153</v>
      </c>
      <c r="G176" s="68">
        <v>134718.29</v>
      </c>
      <c r="H176" s="74">
        <v>85.2</v>
      </c>
      <c r="I176" s="68">
        <v>150132.03</v>
      </c>
      <c r="J176" s="74">
        <v>89.7</v>
      </c>
    </row>
    <row r="177" spans="1:10" s="45" customFormat="1" ht="12" customHeight="1">
      <c r="A177" s="15"/>
      <c r="B177" s="15"/>
      <c r="C177" s="24" t="s">
        <v>139</v>
      </c>
      <c r="D177" s="19"/>
      <c r="E177" s="19"/>
      <c r="F177" s="69">
        <v>158153</v>
      </c>
      <c r="G177" s="70">
        <v>134718.29</v>
      </c>
      <c r="H177" s="75">
        <v>85.2</v>
      </c>
      <c r="I177" s="70">
        <v>150132.03</v>
      </c>
      <c r="J177" s="75">
        <v>89.7</v>
      </c>
    </row>
    <row r="178" spans="1:10" hidden="1">
      <c r="A178" s="15"/>
      <c r="B178" s="15"/>
      <c r="C178" s="24"/>
      <c r="D178" s="19"/>
      <c r="E178" s="19"/>
      <c r="F178" s="69"/>
      <c r="G178" s="70"/>
      <c r="H178" s="74"/>
      <c r="I178" s="70"/>
      <c r="J178" s="74"/>
    </row>
    <row r="179" spans="1:10">
      <c r="A179" s="8" t="s">
        <v>193</v>
      </c>
      <c r="B179" s="8"/>
      <c r="C179" s="41" t="s">
        <v>194</v>
      </c>
      <c r="D179" s="10" t="e">
        <f>D180</f>
        <v>#REF!</v>
      </c>
      <c r="E179" s="10" t="e">
        <f>E180</f>
        <v>#REF!</v>
      </c>
      <c r="F179" s="66">
        <v>49250</v>
      </c>
      <c r="G179" s="66">
        <v>0</v>
      </c>
      <c r="H179" s="72"/>
      <c r="I179" s="66"/>
      <c r="J179" s="72"/>
    </row>
    <row r="180" spans="1:10">
      <c r="A180" s="11"/>
      <c r="B180" s="11" t="s">
        <v>195</v>
      </c>
      <c r="C180" s="36" t="s">
        <v>196</v>
      </c>
      <c r="D180" s="13" t="e">
        <f>D181</f>
        <v>#REF!</v>
      </c>
      <c r="E180" s="13" t="e">
        <f>E181</f>
        <v>#REF!</v>
      </c>
      <c r="F180" s="67">
        <v>49250</v>
      </c>
      <c r="G180" s="67">
        <v>0</v>
      </c>
      <c r="H180" s="73"/>
      <c r="I180" s="67"/>
      <c r="J180" s="73"/>
    </row>
    <row r="181" spans="1:10">
      <c r="A181" s="15"/>
      <c r="B181" s="15"/>
      <c r="C181" s="16" t="s">
        <v>81</v>
      </c>
      <c r="D181" s="17" t="e">
        <f>#REF!</f>
        <v>#REF!</v>
      </c>
      <c r="E181" s="17" t="e">
        <f>#REF!</f>
        <v>#REF!</v>
      </c>
      <c r="F181" s="68">
        <v>49250</v>
      </c>
      <c r="G181" s="68">
        <v>0</v>
      </c>
      <c r="H181" s="74"/>
      <c r="I181" s="68"/>
      <c r="J181" s="74"/>
    </row>
    <row r="182" spans="1:10" ht="25.5">
      <c r="A182" s="15"/>
      <c r="B182" s="15"/>
      <c r="C182" s="18" t="s">
        <v>82</v>
      </c>
      <c r="D182" s="19"/>
      <c r="E182" s="19"/>
      <c r="F182" s="69">
        <v>49250</v>
      </c>
      <c r="G182" s="70">
        <v>0</v>
      </c>
      <c r="H182" s="75"/>
      <c r="I182" s="70"/>
      <c r="J182" s="75"/>
    </row>
    <row r="183" spans="1:10" ht="16.5" customHeight="1">
      <c r="A183" s="8" t="s">
        <v>71</v>
      </c>
      <c r="B183" s="8"/>
      <c r="C183" s="41" t="s">
        <v>44</v>
      </c>
      <c r="D183" s="10" t="e">
        <f>D184+D196+D203+D208+D212+#REF!+#REF!+D220+D229</f>
        <v>#REF!</v>
      </c>
      <c r="E183" s="10" t="e">
        <f>E184+E196+E203+E208+E212+#REF!+#REF!+E220+E229</f>
        <v>#REF!</v>
      </c>
      <c r="F183" s="66">
        <f>SUM(F184,F191,F196,F203,F208,F212,F220,F229,F224)</f>
        <v>8139250</v>
      </c>
      <c r="G183" s="66">
        <f>SUM(G184,G191,G196,G203,G208,G212,G220,G224,G229)</f>
        <v>8139249.71</v>
      </c>
      <c r="H183" s="72">
        <v>100</v>
      </c>
      <c r="I183" s="66">
        <v>7617490.96</v>
      </c>
      <c r="J183" s="72">
        <v>106.8</v>
      </c>
    </row>
    <row r="184" spans="1:10" ht="15" customHeight="1">
      <c r="A184" s="11"/>
      <c r="B184" s="11" t="s">
        <v>140</v>
      </c>
      <c r="C184" s="30" t="s">
        <v>141</v>
      </c>
      <c r="D184" s="13" t="e">
        <f>D185+#REF!</f>
        <v>#REF!</v>
      </c>
      <c r="E184" s="13" t="e">
        <f>E185+#REF!</f>
        <v>#REF!</v>
      </c>
      <c r="F184" s="67">
        <f>SUM(F185)</f>
        <v>4284532</v>
      </c>
      <c r="G184" s="67">
        <f>SUM(G185)</f>
        <v>4284532.04</v>
      </c>
      <c r="H184" s="73">
        <v>100</v>
      </c>
      <c r="I184" s="67">
        <v>4029809.18</v>
      </c>
      <c r="J184" s="73">
        <v>106.3</v>
      </c>
    </row>
    <row r="185" spans="1:10">
      <c r="A185" s="15"/>
      <c r="B185" s="15"/>
      <c r="C185" s="16" t="s">
        <v>81</v>
      </c>
      <c r="D185" s="17" t="e">
        <f>#REF!+#REF!+#REF!</f>
        <v>#REF!</v>
      </c>
      <c r="E185" s="17" t="e">
        <f>#REF!+#REF!+#REF!</f>
        <v>#REF!</v>
      </c>
      <c r="F185" s="68">
        <f>SUM(F186:F189)</f>
        <v>4284532</v>
      </c>
      <c r="G185" s="68">
        <f>SUM(G186:G189)</f>
        <v>4284532.04</v>
      </c>
      <c r="H185" s="74">
        <v>100</v>
      </c>
      <c r="I185" s="68">
        <v>4029809.18</v>
      </c>
      <c r="J185" s="74">
        <v>106.3</v>
      </c>
    </row>
    <row r="186" spans="1:10" s="45" customFormat="1" ht="16.5" customHeight="1">
      <c r="A186" s="15"/>
      <c r="B186" s="15"/>
      <c r="C186" s="24" t="s">
        <v>84</v>
      </c>
      <c r="D186" s="19"/>
      <c r="E186" s="19"/>
      <c r="F186" s="69">
        <v>3258936</v>
      </c>
      <c r="G186" s="70">
        <v>3258935.82</v>
      </c>
      <c r="H186" s="75">
        <v>100</v>
      </c>
      <c r="I186" s="70">
        <v>3090020.62</v>
      </c>
      <c r="J186" s="75">
        <v>105.5</v>
      </c>
    </row>
    <row r="187" spans="1:10" ht="26.25" customHeight="1">
      <c r="A187" s="15"/>
      <c r="B187" s="15"/>
      <c r="C187" s="18" t="s">
        <v>82</v>
      </c>
      <c r="D187" s="19">
        <v>89000</v>
      </c>
      <c r="E187" s="19"/>
      <c r="F187" s="69">
        <v>804023</v>
      </c>
      <c r="G187" s="70">
        <v>804023.31</v>
      </c>
      <c r="H187" s="75">
        <v>100</v>
      </c>
      <c r="I187" s="70">
        <v>729958.43</v>
      </c>
      <c r="J187" s="75">
        <v>110.1</v>
      </c>
    </row>
    <row r="188" spans="1:10" ht="13.5" hidden="1" customHeight="1">
      <c r="A188" s="23"/>
      <c r="B188" s="23"/>
      <c r="C188" s="24" t="s">
        <v>85</v>
      </c>
      <c r="D188" s="19">
        <v>87550</v>
      </c>
      <c r="E188" s="19"/>
      <c r="F188" s="70"/>
      <c r="G188" s="70"/>
      <c r="H188" s="75"/>
      <c r="I188" s="70"/>
      <c r="J188" s="75"/>
    </row>
    <row r="189" spans="1:10" ht="14.25" customHeight="1">
      <c r="A189" s="23"/>
      <c r="B189" s="23"/>
      <c r="C189" s="18" t="s">
        <v>83</v>
      </c>
      <c r="D189" s="19">
        <v>4394566</v>
      </c>
      <c r="E189" s="17"/>
      <c r="F189" s="70">
        <v>221573</v>
      </c>
      <c r="G189" s="70">
        <v>221572.91</v>
      </c>
      <c r="H189" s="75">
        <v>100</v>
      </c>
      <c r="I189" s="70">
        <v>209830.13</v>
      </c>
      <c r="J189" s="75">
        <v>105.6</v>
      </c>
    </row>
    <row r="190" spans="1:10" ht="1.5" hidden="1" customHeight="1">
      <c r="A190" s="15"/>
      <c r="B190" s="15"/>
      <c r="C190" s="24"/>
      <c r="D190" s="19"/>
      <c r="E190" s="19"/>
      <c r="F190" s="69"/>
      <c r="G190" s="70"/>
      <c r="H190" s="74"/>
      <c r="I190" s="70"/>
      <c r="J190" s="74"/>
    </row>
    <row r="191" spans="1:10" ht="16.5" customHeight="1">
      <c r="A191" s="11"/>
      <c r="B191" s="11" t="s">
        <v>142</v>
      </c>
      <c r="C191" s="30" t="s">
        <v>143</v>
      </c>
      <c r="D191" s="13" t="e">
        <f>D192</f>
        <v>#REF!</v>
      </c>
      <c r="E191" s="13" t="e">
        <f>E192</f>
        <v>#REF!</v>
      </c>
      <c r="F191" s="67">
        <f>SUM(F192)</f>
        <v>205134</v>
      </c>
      <c r="G191" s="67">
        <f>SUM(G192)</f>
        <v>205134.55</v>
      </c>
      <c r="H191" s="73">
        <v>100</v>
      </c>
      <c r="I191" s="67">
        <v>161698.82</v>
      </c>
      <c r="J191" s="73">
        <v>126.9</v>
      </c>
    </row>
    <row r="192" spans="1:10">
      <c r="A192" s="15"/>
      <c r="B192" s="15"/>
      <c r="C192" s="16" t="s">
        <v>81</v>
      </c>
      <c r="D192" s="17" t="e">
        <f>#REF!+#REF!+#REF!</f>
        <v>#REF!</v>
      </c>
      <c r="E192" s="17" t="e">
        <f>#REF!+#REF!+#REF!</f>
        <v>#REF!</v>
      </c>
      <c r="F192" s="68">
        <f>SUM(F193:F195)</f>
        <v>205134</v>
      </c>
      <c r="G192" s="68">
        <f>SUM(G193:G195)</f>
        <v>205134.55</v>
      </c>
      <c r="H192" s="74">
        <v>100</v>
      </c>
      <c r="I192" s="68">
        <v>161698.82</v>
      </c>
      <c r="J192" s="74">
        <v>126.9</v>
      </c>
    </row>
    <row r="193" spans="1:10" s="45" customFormat="1" ht="16.5" customHeight="1">
      <c r="A193" s="15"/>
      <c r="B193" s="15"/>
      <c r="C193" s="24" t="s">
        <v>84</v>
      </c>
      <c r="D193" s="19"/>
      <c r="E193" s="19"/>
      <c r="F193" s="69">
        <v>175036</v>
      </c>
      <c r="G193" s="70">
        <v>175035.08</v>
      </c>
      <c r="H193" s="75">
        <v>100</v>
      </c>
      <c r="I193" s="70">
        <v>137496.16</v>
      </c>
      <c r="J193" s="75">
        <v>127.3</v>
      </c>
    </row>
    <row r="194" spans="1:10" ht="25.5">
      <c r="A194" s="15"/>
      <c r="B194" s="15"/>
      <c r="C194" s="18" t="s">
        <v>82</v>
      </c>
      <c r="D194" s="19">
        <v>89000</v>
      </c>
      <c r="E194" s="19"/>
      <c r="F194" s="69">
        <v>13023</v>
      </c>
      <c r="G194" s="70">
        <v>13023.98</v>
      </c>
      <c r="H194" s="75">
        <v>100</v>
      </c>
      <c r="I194" s="70">
        <v>11086.3</v>
      </c>
      <c r="J194" s="75">
        <v>117.5</v>
      </c>
    </row>
    <row r="195" spans="1:10" ht="13.5" customHeight="1">
      <c r="A195" s="23"/>
      <c r="B195" s="23"/>
      <c r="C195" s="18" t="s">
        <v>83</v>
      </c>
      <c r="D195" s="19">
        <v>4394566</v>
      </c>
      <c r="E195" s="17"/>
      <c r="F195" s="70">
        <v>17075</v>
      </c>
      <c r="G195" s="70">
        <v>17075.490000000002</v>
      </c>
      <c r="H195" s="75">
        <v>100</v>
      </c>
      <c r="I195" s="70">
        <v>13116.36</v>
      </c>
      <c r="J195" s="75">
        <v>130.19999999999999</v>
      </c>
    </row>
    <row r="196" spans="1:10" ht="15" customHeight="1">
      <c r="A196" s="11"/>
      <c r="B196" s="11" t="s">
        <v>144</v>
      </c>
      <c r="C196" s="30" t="s">
        <v>145</v>
      </c>
      <c r="D196" s="13" t="e">
        <f>D197</f>
        <v>#REF!</v>
      </c>
      <c r="E196" s="13" t="e">
        <f>E197</f>
        <v>#REF!</v>
      </c>
      <c r="F196" s="67">
        <f>SUM(F197,F202)</f>
        <v>886371</v>
      </c>
      <c r="G196" s="67">
        <f>SUM(G197,G202)</f>
        <v>886371.87</v>
      </c>
      <c r="H196" s="73">
        <v>100</v>
      </c>
      <c r="I196" s="67">
        <v>999929.29</v>
      </c>
      <c r="J196" s="73">
        <v>88.6</v>
      </c>
    </row>
    <row r="197" spans="1:10">
      <c r="A197" s="15"/>
      <c r="B197" s="15"/>
      <c r="C197" s="16" t="s">
        <v>81</v>
      </c>
      <c r="D197" s="17" t="e">
        <f>#REF!+#REF!+#REF!</f>
        <v>#REF!</v>
      </c>
      <c r="E197" s="17" t="e">
        <f>#REF!+#REF!+#REF!</f>
        <v>#REF!</v>
      </c>
      <c r="F197" s="68">
        <f>SUM(F198:F201)</f>
        <v>886371</v>
      </c>
      <c r="G197" s="68">
        <f>SUM(G198:G201)</f>
        <v>886371.87</v>
      </c>
      <c r="H197" s="74">
        <v>100</v>
      </c>
      <c r="I197" s="68">
        <v>711000</v>
      </c>
      <c r="J197" s="74">
        <v>124.7</v>
      </c>
    </row>
    <row r="198" spans="1:10" ht="13.5" customHeight="1">
      <c r="A198" s="23"/>
      <c r="B198" s="23"/>
      <c r="C198" s="18" t="s">
        <v>146</v>
      </c>
      <c r="D198" s="19">
        <v>4394566</v>
      </c>
      <c r="E198" s="17"/>
      <c r="F198" s="70">
        <v>0</v>
      </c>
      <c r="G198" s="70">
        <v>0</v>
      </c>
      <c r="H198" s="75"/>
      <c r="I198" s="70">
        <v>711000</v>
      </c>
      <c r="J198" s="75"/>
    </row>
    <row r="199" spans="1:10" ht="13.5" customHeight="1">
      <c r="A199" s="23"/>
      <c r="B199" s="23"/>
      <c r="C199" s="24" t="s">
        <v>197</v>
      </c>
      <c r="D199" s="19"/>
      <c r="E199" s="17"/>
      <c r="F199" s="69">
        <v>649257</v>
      </c>
      <c r="G199" s="69">
        <v>649257.63</v>
      </c>
      <c r="H199" s="75">
        <v>100</v>
      </c>
      <c r="I199" s="69"/>
      <c r="J199" s="75"/>
    </row>
    <row r="200" spans="1:10" ht="28.5" customHeight="1">
      <c r="A200" s="23"/>
      <c r="B200" s="23"/>
      <c r="C200" s="18" t="s">
        <v>82</v>
      </c>
      <c r="D200" s="19"/>
      <c r="E200" s="17"/>
      <c r="F200" s="69">
        <v>193972</v>
      </c>
      <c r="G200" s="69">
        <v>193971.25</v>
      </c>
      <c r="H200" s="75">
        <v>100</v>
      </c>
      <c r="I200" s="69"/>
      <c r="J200" s="75"/>
    </row>
    <row r="201" spans="1:10" ht="13.5" customHeight="1">
      <c r="A201" s="23"/>
      <c r="B201" s="23"/>
      <c r="C201" s="18" t="s">
        <v>83</v>
      </c>
      <c r="D201" s="19"/>
      <c r="E201" s="17"/>
      <c r="F201" s="69">
        <v>43142</v>
      </c>
      <c r="G201" s="69">
        <v>43142.99</v>
      </c>
      <c r="H201" s="75">
        <v>100</v>
      </c>
      <c r="I201" s="69"/>
      <c r="J201" s="75"/>
    </row>
    <row r="202" spans="1:10" ht="14.25" customHeight="1">
      <c r="A202" s="23"/>
      <c r="B202" s="23"/>
      <c r="C202" s="16" t="s">
        <v>86</v>
      </c>
      <c r="D202" s="17">
        <v>3420000</v>
      </c>
      <c r="E202" s="17"/>
      <c r="F202" s="71"/>
      <c r="G202" s="71"/>
      <c r="H202" s="74"/>
      <c r="I202" s="71">
        <v>288929.28999999998</v>
      </c>
      <c r="J202" s="74"/>
    </row>
    <row r="203" spans="1:10" ht="16.5" customHeight="1">
      <c r="A203" s="29"/>
      <c r="B203" s="11" t="s">
        <v>72</v>
      </c>
      <c r="C203" s="22" t="s">
        <v>147</v>
      </c>
      <c r="D203" s="13" t="e">
        <f>D204</f>
        <v>#REF!</v>
      </c>
      <c r="E203" s="13" t="e">
        <f>E204</f>
        <v>#REF!</v>
      </c>
      <c r="F203" s="67">
        <f>SUM(F204)</f>
        <v>1964815</v>
      </c>
      <c r="G203" s="67">
        <f>SUM(G204)</f>
        <v>1964814.58</v>
      </c>
      <c r="H203" s="73">
        <v>100</v>
      </c>
      <c r="I203" s="67">
        <v>1847928.37</v>
      </c>
      <c r="J203" s="73">
        <v>106.3</v>
      </c>
    </row>
    <row r="204" spans="1:10">
      <c r="A204" s="15"/>
      <c r="B204" s="15"/>
      <c r="C204" s="16" t="s">
        <v>81</v>
      </c>
      <c r="D204" s="17" t="e">
        <f>#REF!+#REF!+#REF!+#REF!</f>
        <v>#REF!</v>
      </c>
      <c r="E204" s="17" t="e">
        <f>#REF!+#REF!+#REF!+#REF!</f>
        <v>#REF!</v>
      </c>
      <c r="F204" s="68">
        <f>SUM(F205:F207)</f>
        <v>1964815</v>
      </c>
      <c r="G204" s="68">
        <f>SUM(G205:G207)</f>
        <v>1964814.58</v>
      </c>
      <c r="H204" s="74">
        <v>100</v>
      </c>
      <c r="I204" s="68">
        <v>1847928.37</v>
      </c>
      <c r="J204" s="74">
        <v>106.3</v>
      </c>
    </row>
    <row r="205" spans="1:10" s="45" customFormat="1" ht="16.5" customHeight="1">
      <c r="A205" s="15"/>
      <c r="B205" s="15"/>
      <c r="C205" s="24" t="s">
        <v>84</v>
      </c>
      <c r="D205" s="19"/>
      <c r="E205" s="19"/>
      <c r="F205" s="69">
        <v>1581491</v>
      </c>
      <c r="G205" s="70">
        <v>1581489.78</v>
      </c>
      <c r="H205" s="75">
        <v>100</v>
      </c>
      <c r="I205" s="70">
        <v>1476774.47</v>
      </c>
      <c r="J205" s="75">
        <v>107.1</v>
      </c>
    </row>
    <row r="206" spans="1:10" ht="25.5">
      <c r="A206" s="15"/>
      <c r="B206" s="15"/>
      <c r="C206" s="18" t="s">
        <v>82</v>
      </c>
      <c r="D206" s="19">
        <v>89000</v>
      </c>
      <c r="E206" s="19"/>
      <c r="F206" s="69">
        <v>268282</v>
      </c>
      <c r="G206" s="70">
        <v>268282.71999999997</v>
      </c>
      <c r="H206" s="75">
        <v>100</v>
      </c>
      <c r="I206" s="70">
        <v>259236.1</v>
      </c>
      <c r="J206" s="75">
        <v>103.5</v>
      </c>
    </row>
    <row r="207" spans="1:10" ht="13.5" customHeight="1">
      <c r="A207" s="23"/>
      <c r="B207" s="23"/>
      <c r="C207" s="18" t="s">
        <v>83</v>
      </c>
      <c r="D207" s="19">
        <v>4394566</v>
      </c>
      <c r="E207" s="17"/>
      <c r="F207" s="70">
        <v>115042</v>
      </c>
      <c r="G207" s="70">
        <v>115042.08</v>
      </c>
      <c r="H207" s="75">
        <v>100</v>
      </c>
      <c r="I207" s="70">
        <v>111917.8</v>
      </c>
      <c r="J207" s="75">
        <v>102.8</v>
      </c>
    </row>
    <row r="208" spans="1:10">
      <c r="A208" s="11"/>
      <c r="B208" s="11" t="s">
        <v>150</v>
      </c>
      <c r="C208" s="30" t="s">
        <v>149</v>
      </c>
      <c r="D208" s="13" t="e">
        <f>D209</f>
        <v>#REF!</v>
      </c>
      <c r="E208" s="13" t="e">
        <f>E209</f>
        <v>#REF!</v>
      </c>
      <c r="F208" s="67">
        <f>SUM(F209)</f>
        <v>260749</v>
      </c>
      <c r="G208" s="67">
        <f>SUM(G209)</f>
        <v>260748.83</v>
      </c>
      <c r="H208" s="73">
        <v>100</v>
      </c>
      <c r="I208" s="67">
        <v>263978.33</v>
      </c>
      <c r="J208" s="73">
        <v>98.8</v>
      </c>
    </row>
    <row r="209" spans="1:10">
      <c r="A209" s="15"/>
      <c r="B209" s="15"/>
      <c r="C209" s="16" t="s">
        <v>81</v>
      </c>
      <c r="D209" s="17" t="e">
        <f>#REF!+#REF!+#REF!</f>
        <v>#REF!</v>
      </c>
      <c r="E209" s="17" t="e">
        <f>#REF!+#REF!+#REF!</f>
        <v>#REF!</v>
      </c>
      <c r="F209" s="68">
        <f>SUM(F211)</f>
        <v>260749</v>
      </c>
      <c r="G209" s="68">
        <f>SUM(G211)</f>
        <v>260748.83</v>
      </c>
      <c r="H209" s="74">
        <v>100</v>
      </c>
      <c r="I209" s="68">
        <v>263978.33</v>
      </c>
      <c r="J209" s="74">
        <v>98.8</v>
      </c>
    </row>
    <row r="210" spans="1:10" s="45" customFormat="1" ht="16.5" hidden="1" customHeight="1">
      <c r="A210" s="15"/>
      <c r="B210" s="15"/>
      <c r="C210" s="24" t="s">
        <v>84</v>
      </c>
      <c r="D210" s="19"/>
      <c r="E210" s="19"/>
      <c r="F210" s="69"/>
      <c r="G210" s="70"/>
      <c r="H210" s="75"/>
      <c r="I210" s="70"/>
      <c r="J210" s="75"/>
    </row>
    <row r="211" spans="1:10" ht="25.5">
      <c r="A211" s="15"/>
      <c r="B211" s="15"/>
      <c r="C211" s="18" t="s">
        <v>82</v>
      </c>
      <c r="D211" s="19">
        <v>89000</v>
      </c>
      <c r="E211" s="19"/>
      <c r="F211" s="69">
        <v>260749</v>
      </c>
      <c r="G211" s="70">
        <v>260748.83</v>
      </c>
      <c r="H211" s="75">
        <v>100</v>
      </c>
      <c r="I211" s="70">
        <v>263978.33</v>
      </c>
      <c r="J211" s="75">
        <v>98.8</v>
      </c>
    </row>
    <row r="212" spans="1:10" ht="17.25" customHeight="1">
      <c r="A212" s="11"/>
      <c r="B212" s="11" t="s">
        <v>148</v>
      </c>
      <c r="C212" s="30" t="s">
        <v>151</v>
      </c>
      <c r="D212" s="13" t="e">
        <f>D213</f>
        <v>#REF!</v>
      </c>
      <c r="E212" s="13" t="e">
        <f>E213</f>
        <v>#REF!</v>
      </c>
      <c r="F212" s="67">
        <f>SUM(F213)</f>
        <v>303309</v>
      </c>
      <c r="G212" s="67">
        <f>SUM(G213)</f>
        <v>303309.17000000004</v>
      </c>
      <c r="H212" s="73">
        <v>100</v>
      </c>
      <c r="I212" s="67">
        <v>279757.67</v>
      </c>
      <c r="J212" s="73">
        <v>108.4</v>
      </c>
    </row>
    <row r="213" spans="1:10">
      <c r="A213" s="15"/>
      <c r="B213" s="15"/>
      <c r="C213" s="16" t="s">
        <v>81</v>
      </c>
      <c r="D213" s="17" t="e">
        <f>#REF!+#REF!+#REF!+#REF!</f>
        <v>#REF!</v>
      </c>
      <c r="E213" s="17" t="e">
        <f>#REF!+#REF!+#REF!+#REF!</f>
        <v>#REF!</v>
      </c>
      <c r="F213" s="68">
        <f>SUM(F214:F217)</f>
        <v>303309</v>
      </c>
      <c r="G213" s="68">
        <f>SUM(G214:G217)</f>
        <v>303309.17000000004</v>
      </c>
      <c r="H213" s="74">
        <v>100</v>
      </c>
      <c r="I213" s="68">
        <v>279757.67</v>
      </c>
      <c r="J213" s="74">
        <v>108.4</v>
      </c>
    </row>
    <row r="214" spans="1:10" s="45" customFormat="1" ht="16.5" customHeight="1">
      <c r="A214" s="15"/>
      <c r="B214" s="15"/>
      <c r="C214" s="24" t="s">
        <v>84</v>
      </c>
      <c r="D214" s="19"/>
      <c r="E214" s="19"/>
      <c r="F214" s="69">
        <v>263746</v>
      </c>
      <c r="G214" s="70">
        <v>263745.76</v>
      </c>
      <c r="H214" s="75">
        <v>100</v>
      </c>
      <c r="I214" s="70">
        <v>237115.28</v>
      </c>
      <c r="J214" s="75">
        <v>111.2</v>
      </c>
    </row>
    <row r="215" spans="1:10" ht="26.25" customHeight="1">
      <c r="A215" s="15"/>
      <c r="B215" s="15"/>
      <c r="C215" s="18" t="s">
        <v>82</v>
      </c>
      <c r="D215" s="19">
        <v>89000</v>
      </c>
      <c r="E215" s="19"/>
      <c r="F215" s="69">
        <v>39163</v>
      </c>
      <c r="G215" s="70">
        <v>39163.410000000003</v>
      </c>
      <c r="H215" s="75">
        <v>100</v>
      </c>
      <c r="I215" s="70">
        <v>42415.99</v>
      </c>
      <c r="J215" s="75">
        <v>92.3</v>
      </c>
    </row>
    <row r="216" spans="1:10" ht="13.5" hidden="1" customHeight="1">
      <c r="A216" s="23"/>
      <c r="B216" s="23"/>
      <c r="C216" s="24" t="s">
        <v>85</v>
      </c>
      <c r="D216" s="19">
        <v>87550</v>
      </c>
      <c r="E216" s="19"/>
      <c r="F216" s="70"/>
      <c r="G216" s="70"/>
      <c r="H216" s="75"/>
      <c r="I216" s="70"/>
      <c r="J216" s="75"/>
    </row>
    <row r="217" spans="1:10" ht="13.5" customHeight="1">
      <c r="A217" s="23"/>
      <c r="B217" s="23"/>
      <c r="C217" s="18" t="s">
        <v>83</v>
      </c>
      <c r="D217" s="19">
        <v>4394566</v>
      </c>
      <c r="E217" s="17"/>
      <c r="F217" s="70">
        <v>400</v>
      </c>
      <c r="G217" s="70">
        <v>400</v>
      </c>
      <c r="H217" s="75">
        <v>100</v>
      </c>
      <c r="I217" s="70">
        <v>226.4</v>
      </c>
      <c r="J217" s="75">
        <v>176.7</v>
      </c>
    </row>
    <row r="218" spans="1:10" ht="14.25" hidden="1" customHeight="1">
      <c r="A218" s="23"/>
      <c r="B218" s="23"/>
      <c r="C218" s="16" t="s">
        <v>86</v>
      </c>
      <c r="D218" s="17">
        <v>3420000</v>
      </c>
      <c r="E218" s="17"/>
      <c r="F218" s="71"/>
      <c r="G218" s="71"/>
      <c r="H218" s="74"/>
      <c r="I218" s="71"/>
      <c r="J218" s="94"/>
    </row>
    <row r="219" spans="1:10" hidden="1">
      <c r="A219" s="15"/>
      <c r="B219" s="15"/>
      <c r="C219" s="18"/>
      <c r="D219" s="19">
        <v>112870</v>
      </c>
      <c r="E219" s="19"/>
      <c r="F219" s="70"/>
      <c r="G219" s="70"/>
      <c r="H219" s="75"/>
      <c r="I219" s="70"/>
      <c r="J219" s="75"/>
    </row>
    <row r="220" spans="1:10" ht="16.5" customHeight="1">
      <c r="A220" s="11"/>
      <c r="B220" s="11" t="s">
        <v>45</v>
      </c>
      <c r="C220" s="36" t="s">
        <v>46</v>
      </c>
      <c r="D220" s="13" t="e">
        <f>D221</f>
        <v>#REF!</v>
      </c>
      <c r="E220" s="13" t="e">
        <f>E221</f>
        <v>#REF!</v>
      </c>
      <c r="F220" s="67">
        <f>SUM(F221)</f>
        <v>38059</v>
      </c>
      <c r="G220" s="67">
        <f>SUM(G221)</f>
        <v>38058.54</v>
      </c>
      <c r="H220" s="73">
        <v>100</v>
      </c>
      <c r="I220" s="67">
        <v>32528.78</v>
      </c>
      <c r="J220" s="73">
        <v>117</v>
      </c>
    </row>
    <row r="221" spans="1:10">
      <c r="A221" s="15"/>
      <c r="B221" s="15"/>
      <c r="C221" s="16" t="s">
        <v>81</v>
      </c>
      <c r="D221" s="17" t="e">
        <f>#REF!+#REF!+#REF!</f>
        <v>#REF!</v>
      </c>
      <c r="E221" s="17" t="e">
        <f>#REF!+#REF!+#REF!</f>
        <v>#REF!</v>
      </c>
      <c r="F221" s="68">
        <f>SUM(F222)</f>
        <v>38059</v>
      </c>
      <c r="G221" s="68">
        <f>SUM(G222)</f>
        <v>38058.54</v>
      </c>
      <c r="H221" s="74">
        <v>100</v>
      </c>
      <c r="I221" s="68">
        <v>32528.78</v>
      </c>
      <c r="J221" s="74">
        <v>117</v>
      </c>
    </row>
    <row r="222" spans="1:10" ht="25.5">
      <c r="A222" s="15"/>
      <c r="B222" s="15"/>
      <c r="C222" s="18" t="s">
        <v>82</v>
      </c>
      <c r="D222" s="19">
        <v>89000</v>
      </c>
      <c r="E222" s="19"/>
      <c r="F222" s="69">
        <v>38059</v>
      </c>
      <c r="G222" s="70">
        <v>38058.54</v>
      </c>
      <c r="H222" s="75">
        <v>100</v>
      </c>
      <c r="I222" s="70">
        <v>32528.78</v>
      </c>
      <c r="J222" s="75">
        <v>117</v>
      </c>
    </row>
    <row r="223" spans="1:10" hidden="1">
      <c r="A223" s="15"/>
      <c r="B223" s="15"/>
      <c r="C223" s="18"/>
      <c r="D223" s="19">
        <v>112870</v>
      </c>
      <c r="E223" s="19"/>
      <c r="F223" s="70"/>
      <c r="G223" s="70"/>
      <c r="H223" s="20"/>
      <c r="I223" s="70"/>
      <c r="J223" s="75"/>
    </row>
    <row r="224" spans="1:10" ht="14.25" customHeight="1">
      <c r="A224" s="11"/>
      <c r="B224" s="11" t="s">
        <v>198</v>
      </c>
      <c r="C224" s="30" t="s">
        <v>199</v>
      </c>
      <c r="D224" s="13" t="e">
        <f>D225</f>
        <v>#REF!</v>
      </c>
      <c r="E224" s="13" t="e">
        <f>E225</f>
        <v>#REF!</v>
      </c>
      <c r="F224" s="67">
        <f>SUM(F225)</f>
        <v>181640</v>
      </c>
      <c r="G224" s="67">
        <f>SUM(G225)</f>
        <v>181639.53</v>
      </c>
      <c r="H224" s="73">
        <v>100</v>
      </c>
      <c r="I224" s="67"/>
      <c r="J224" s="73"/>
    </row>
    <row r="225" spans="1:10">
      <c r="A225" s="15"/>
      <c r="B225" s="15"/>
      <c r="C225" s="16" t="s">
        <v>81</v>
      </c>
      <c r="D225" s="17" t="e">
        <f>#REF!+#REF!+#REF!+#REF!</f>
        <v>#REF!</v>
      </c>
      <c r="E225" s="17" t="e">
        <f>#REF!+#REF!+#REF!+#REF!</f>
        <v>#REF!</v>
      </c>
      <c r="F225" s="68">
        <f>SUM(F226:F228)</f>
        <v>181640</v>
      </c>
      <c r="G225" s="68">
        <f>SUM(G226:G228)</f>
        <v>181639.53</v>
      </c>
      <c r="H225" s="74">
        <v>100</v>
      </c>
      <c r="I225" s="68"/>
      <c r="J225" s="74"/>
    </row>
    <row r="226" spans="1:10">
      <c r="A226" s="15"/>
      <c r="B226" s="15"/>
      <c r="C226" s="24" t="s">
        <v>84</v>
      </c>
      <c r="D226" s="19"/>
      <c r="E226" s="19"/>
      <c r="F226" s="69">
        <v>82936</v>
      </c>
      <c r="G226" s="70">
        <v>82936.350000000006</v>
      </c>
      <c r="H226" s="75">
        <v>100</v>
      </c>
      <c r="I226" s="70"/>
      <c r="J226" s="75"/>
    </row>
    <row r="227" spans="1:10" ht="25.5">
      <c r="A227" s="15"/>
      <c r="B227" s="15"/>
      <c r="C227" s="18" t="s">
        <v>82</v>
      </c>
      <c r="D227" s="19"/>
      <c r="E227" s="19"/>
      <c r="F227" s="70">
        <v>98318</v>
      </c>
      <c r="G227" s="70">
        <v>98317.18</v>
      </c>
      <c r="H227" s="110">
        <v>100</v>
      </c>
      <c r="I227" s="70"/>
      <c r="J227" s="75"/>
    </row>
    <row r="228" spans="1:10">
      <c r="A228" s="15"/>
      <c r="B228" s="15"/>
      <c r="C228" s="18" t="s">
        <v>83</v>
      </c>
      <c r="D228" s="19"/>
      <c r="E228" s="19"/>
      <c r="F228" s="70">
        <v>386</v>
      </c>
      <c r="G228" s="70">
        <v>386</v>
      </c>
      <c r="H228" s="110">
        <v>100</v>
      </c>
      <c r="I228" s="70"/>
      <c r="J228" s="75"/>
    </row>
    <row r="229" spans="1:10" ht="15.75" customHeight="1">
      <c r="A229" s="11"/>
      <c r="B229" s="11" t="s">
        <v>73</v>
      </c>
      <c r="C229" s="30" t="s">
        <v>47</v>
      </c>
      <c r="D229" s="13" t="e">
        <f>D230</f>
        <v>#REF!</v>
      </c>
      <c r="E229" s="13" t="e">
        <f>E230</f>
        <v>#REF!</v>
      </c>
      <c r="F229" s="67">
        <f>SUM(F230)</f>
        <v>14641</v>
      </c>
      <c r="G229" s="67">
        <f>SUM(G230)</f>
        <v>14640.6</v>
      </c>
      <c r="H229" s="73">
        <v>100</v>
      </c>
      <c r="I229" s="67">
        <v>1860.52</v>
      </c>
      <c r="J229" s="73">
        <v>786.9</v>
      </c>
    </row>
    <row r="230" spans="1:10">
      <c r="A230" s="15"/>
      <c r="B230" s="15"/>
      <c r="C230" s="16" t="s">
        <v>81</v>
      </c>
      <c r="D230" s="17" t="e">
        <f>#REF!</f>
        <v>#REF!</v>
      </c>
      <c r="E230" s="17" t="e">
        <f>#REF!</f>
        <v>#REF!</v>
      </c>
      <c r="F230" s="68">
        <f>SUM(F231:F232)</f>
        <v>14641</v>
      </c>
      <c r="G230" s="68">
        <f>SUM(G231:G232)</f>
        <v>14640.6</v>
      </c>
      <c r="H230" s="74">
        <v>100</v>
      </c>
      <c r="I230" s="68">
        <v>1860.52</v>
      </c>
      <c r="J230" s="74">
        <v>786.9</v>
      </c>
    </row>
    <row r="231" spans="1:10" s="45" customFormat="1" ht="16.5" customHeight="1">
      <c r="A231" s="15"/>
      <c r="B231" s="15"/>
      <c r="C231" s="24" t="s">
        <v>84</v>
      </c>
      <c r="D231" s="19"/>
      <c r="E231" s="19"/>
      <c r="F231" s="69">
        <v>400</v>
      </c>
      <c r="G231" s="70">
        <v>400</v>
      </c>
      <c r="H231" s="75">
        <v>100</v>
      </c>
      <c r="I231" s="70">
        <v>480</v>
      </c>
      <c r="J231" s="75">
        <v>83.3</v>
      </c>
    </row>
    <row r="232" spans="1:10" ht="27" customHeight="1">
      <c r="A232" s="23"/>
      <c r="B232" s="23"/>
      <c r="C232" s="18" t="s">
        <v>171</v>
      </c>
      <c r="D232" s="17">
        <v>3420000</v>
      </c>
      <c r="E232" s="17"/>
      <c r="F232" s="69">
        <v>14241</v>
      </c>
      <c r="G232" s="69">
        <v>14240.6</v>
      </c>
      <c r="H232" s="74">
        <v>100</v>
      </c>
      <c r="I232" s="71"/>
      <c r="J232" s="74"/>
    </row>
    <row r="233" spans="1:10" ht="14.25" customHeight="1">
      <c r="A233" s="8" t="s">
        <v>48</v>
      </c>
      <c r="B233" s="8"/>
      <c r="C233" s="9" t="s">
        <v>49</v>
      </c>
      <c r="D233" s="10" t="e">
        <f>D234+D237+#REF!</f>
        <v>#REF!</v>
      </c>
      <c r="E233" s="10" t="e">
        <f>E234+E237+#REF!</f>
        <v>#REF!</v>
      </c>
      <c r="F233" s="66">
        <f>SUM(F234,F237)</f>
        <v>134755</v>
      </c>
      <c r="G233" s="66">
        <f>SUM(G234,G237)</f>
        <v>126596.69</v>
      </c>
      <c r="H233" s="72">
        <v>93.9</v>
      </c>
      <c r="I233" s="66">
        <v>98875.57</v>
      </c>
      <c r="J233" s="72">
        <v>128</v>
      </c>
    </row>
    <row r="234" spans="1:10" ht="15" customHeight="1">
      <c r="A234" s="11"/>
      <c r="B234" s="11" t="s">
        <v>152</v>
      </c>
      <c r="C234" s="22" t="s">
        <v>153</v>
      </c>
      <c r="D234" s="13" t="e">
        <f>#REF!+#REF!</f>
        <v>#REF!</v>
      </c>
      <c r="E234" s="13" t="e">
        <f>#REF!+#REF!</f>
        <v>#REF!</v>
      </c>
      <c r="F234" s="67">
        <v>7216</v>
      </c>
      <c r="G234" s="67">
        <v>6460</v>
      </c>
      <c r="H234" s="73">
        <v>89.5</v>
      </c>
      <c r="I234" s="67">
        <v>5205.9799999999996</v>
      </c>
      <c r="J234" s="73">
        <v>124.1</v>
      </c>
    </row>
    <row r="235" spans="1:10">
      <c r="A235" s="25"/>
      <c r="B235" s="25"/>
      <c r="C235" s="16" t="s">
        <v>81</v>
      </c>
      <c r="D235" s="26"/>
      <c r="E235" s="26"/>
      <c r="F235" s="71">
        <v>7216</v>
      </c>
      <c r="G235" s="71">
        <v>6460</v>
      </c>
      <c r="H235" s="94">
        <v>89.5</v>
      </c>
      <c r="I235" s="71">
        <v>5205.9799999999996</v>
      </c>
      <c r="J235" s="74">
        <v>124.1</v>
      </c>
    </row>
    <row r="236" spans="1:10" ht="25.5">
      <c r="A236" s="15"/>
      <c r="B236" s="15"/>
      <c r="C236" s="18" t="s">
        <v>82</v>
      </c>
      <c r="D236" s="19">
        <v>89000</v>
      </c>
      <c r="E236" s="19"/>
      <c r="F236" s="69">
        <v>7216</v>
      </c>
      <c r="G236" s="70">
        <v>6460</v>
      </c>
      <c r="H236" s="75">
        <v>89.5</v>
      </c>
      <c r="I236" s="70">
        <v>5205.9799999999996</v>
      </c>
      <c r="J236" s="75">
        <v>124.1</v>
      </c>
    </row>
    <row r="237" spans="1:10">
      <c r="A237" s="11"/>
      <c r="B237" s="11" t="s">
        <v>154</v>
      </c>
      <c r="C237" s="12" t="s">
        <v>155</v>
      </c>
      <c r="D237" s="13" t="e">
        <f>D238</f>
        <v>#REF!</v>
      </c>
      <c r="E237" s="13" t="e">
        <f>E238</f>
        <v>#REF!</v>
      </c>
      <c r="F237" s="67">
        <f>SUM(F238)</f>
        <v>127539</v>
      </c>
      <c r="G237" s="67">
        <f>SUM(G238)</f>
        <v>120136.69</v>
      </c>
      <c r="H237" s="73">
        <v>94.2</v>
      </c>
      <c r="I237" s="67">
        <v>93669.59</v>
      </c>
      <c r="J237" s="73">
        <v>128.30000000000001</v>
      </c>
    </row>
    <row r="238" spans="1:10">
      <c r="A238" s="42"/>
      <c r="B238" s="42"/>
      <c r="C238" s="16" t="s">
        <v>81</v>
      </c>
      <c r="D238" s="43" t="e">
        <f>#REF!</f>
        <v>#REF!</v>
      </c>
      <c r="E238" s="43" t="e">
        <f>#REF!</f>
        <v>#REF!</v>
      </c>
      <c r="F238" s="68">
        <f>SUM(F239:F240,F241)</f>
        <v>127539</v>
      </c>
      <c r="G238" s="68">
        <f>SUM(G239:G240,G241)</f>
        <v>120136.69</v>
      </c>
      <c r="H238" s="74">
        <v>94.2</v>
      </c>
      <c r="I238" s="68">
        <v>93669.59</v>
      </c>
      <c r="J238" s="74">
        <v>128.30000000000001</v>
      </c>
    </row>
    <row r="239" spans="1:10" s="45" customFormat="1" ht="16.5" customHeight="1">
      <c r="A239" s="15"/>
      <c r="B239" s="15"/>
      <c r="C239" s="24" t="s">
        <v>84</v>
      </c>
      <c r="D239" s="19"/>
      <c r="E239" s="19"/>
      <c r="F239" s="69">
        <v>37637</v>
      </c>
      <c r="G239" s="70">
        <v>34172.410000000003</v>
      </c>
      <c r="H239" s="75">
        <v>90.8</v>
      </c>
      <c r="I239" s="70">
        <v>34870.42</v>
      </c>
      <c r="J239" s="75">
        <v>98</v>
      </c>
    </row>
    <row r="240" spans="1:10" ht="25.5">
      <c r="A240" s="15"/>
      <c r="B240" s="15"/>
      <c r="C240" s="18" t="s">
        <v>82</v>
      </c>
      <c r="D240" s="19">
        <v>89000</v>
      </c>
      <c r="E240" s="19"/>
      <c r="F240" s="69">
        <v>81902</v>
      </c>
      <c r="G240" s="70">
        <v>77964.28</v>
      </c>
      <c r="H240" s="75">
        <v>95.2</v>
      </c>
      <c r="I240" s="70">
        <v>51799.17</v>
      </c>
      <c r="J240" s="75">
        <v>150.5</v>
      </c>
    </row>
    <row r="241" spans="1:10" ht="13.5" customHeight="1">
      <c r="A241" s="23"/>
      <c r="B241" s="23"/>
      <c r="C241" s="24" t="s">
        <v>85</v>
      </c>
      <c r="D241" s="19">
        <v>87550</v>
      </c>
      <c r="E241" s="19"/>
      <c r="F241" s="70">
        <v>8000</v>
      </c>
      <c r="G241" s="70">
        <v>8000</v>
      </c>
      <c r="H241" s="75">
        <v>100</v>
      </c>
      <c r="I241" s="70">
        <v>7000</v>
      </c>
      <c r="J241" s="75">
        <v>114.3</v>
      </c>
    </row>
    <row r="242" spans="1:10" ht="17.25" customHeight="1">
      <c r="A242" s="8" t="s">
        <v>50</v>
      </c>
      <c r="B242" s="8"/>
      <c r="C242" s="9" t="s">
        <v>51</v>
      </c>
      <c r="D242" s="10" t="e">
        <f>#REF!+D243+D251+D254+D263+D268+#REF!</f>
        <v>#REF!</v>
      </c>
      <c r="E242" s="10" t="e">
        <f>#REF!+E243+E251+E254+E263+E268+#REF!</f>
        <v>#REF!</v>
      </c>
      <c r="F242" s="66">
        <f>SUM(F243,F246,F251,F254,F257,F260,F263,F268,F273)</f>
        <v>5209052</v>
      </c>
      <c r="G242" s="66">
        <f>SUM(G243,G246,G251,G254,G257,G260,G263,G268,G273)</f>
        <v>5201328.3200000012</v>
      </c>
      <c r="H242" s="72">
        <v>99.9</v>
      </c>
      <c r="I242" s="66">
        <v>4939863.47</v>
      </c>
      <c r="J242" s="72">
        <v>105.3</v>
      </c>
    </row>
    <row r="243" spans="1:10">
      <c r="A243" s="11"/>
      <c r="B243" s="11" t="s">
        <v>74</v>
      </c>
      <c r="C243" s="22" t="s">
        <v>52</v>
      </c>
      <c r="D243" s="13" t="e">
        <f>D244</f>
        <v>#REF!</v>
      </c>
      <c r="E243" s="13" t="e">
        <f>E244</f>
        <v>#REF!</v>
      </c>
      <c r="F243" s="67">
        <f>SUM(F244)</f>
        <v>130143</v>
      </c>
      <c r="G243" s="67">
        <f>SUM(G244)</f>
        <v>130142.68</v>
      </c>
      <c r="H243" s="73">
        <v>100</v>
      </c>
      <c r="I243" s="67">
        <v>109114.51</v>
      </c>
      <c r="J243" s="73">
        <v>119.3</v>
      </c>
    </row>
    <row r="244" spans="1:10">
      <c r="A244" s="42"/>
      <c r="B244" s="42"/>
      <c r="C244" s="16" t="s">
        <v>81</v>
      </c>
      <c r="D244" s="43" t="e">
        <f>#REF!+#REF!+#REF!</f>
        <v>#REF!</v>
      </c>
      <c r="E244" s="43" t="e">
        <f>#REF!+#REF!+#REF!</f>
        <v>#REF!</v>
      </c>
      <c r="F244" s="68">
        <f>SUM(F245)</f>
        <v>130143</v>
      </c>
      <c r="G244" s="68">
        <f>SUM(G245)</f>
        <v>130142.68</v>
      </c>
      <c r="H244" s="74">
        <v>100</v>
      </c>
      <c r="I244" s="68">
        <v>109114.51</v>
      </c>
      <c r="J244" s="74">
        <v>119.3</v>
      </c>
    </row>
    <row r="245" spans="1:10" ht="25.5">
      <c r="A245" s="15"/>
      <c r="B245" s="15"/>
      <c r="C245" s="18" t="s">
        <v>82</v>
      </c>
      <c r="D245" s="19">
        <v>89000</v>
      </c>
      <c r="E245" s="19"/>
      <c r="F245" s="69">
        <v>130143</v>
      </c>
      <c r="G245" s="70">
        <v>130142.68</v>
      </c>
      <c r="H245" s="75">
        <v>100</v>
      </c>
      <c r="I245" s="70">
        <v>109114.51</v>
      </c>
      <c r="J245" s="75">
        <v>119.3</v>
      </c>
    </row>
    <row r="246" spans="1:10" ht="43.5" customHeight="1">
      <c r="A246" s="11"/>
      <c r="B246" s="11" t="s">
        <v>156</v>
      </c>
      <c r="C246" s="12" t="s">
        <v>157</v>
      </c>
      <c r="D246" s="13" t="e">
        <f>D247</f>
        <v>#REF!</v>
      </c>
      <c r="E246" s="13" t="e">
        <f>E247</f>
        <v>#REF!</v>
      </c>
      <c r="F246" s="67">
        <f>SUM(F247)</f>
        <v>3552026</v>
      </c>
      <c r="G246" s="67">
        <f>SUM(G247)</f>
        <v>3551906.89</v>
      </c>
      <c r="H246" s="73">
        <v>100</v>
      </c>
      <c r="I246" s="67">
        <v>3193428.59</v>
      </c>
      <c r="J246" s="73">
        <v>111.2</v>
      </c>
    </row>
    <row r="247" spans="1:10">
      <c r="A247" s="42"/>
      <c r="B247" s="42"/>
      <c r="C247" s="40" t="s">
        <v>81</v>
      </c>
      <c r="D247" s="43" t="e">
        <f>#REF!+#REF!+#REF!+#REF!</f>
        <v>#REF!</v>
      </c>
      <c r="E247" s="43" t="e">
        <f>#REF!+#REF!+#REF!+#REF!</f>
        <v>#REF!</v>
      </c>
      <c r="F247" s="68">
        <f>SUM(F248:F250)</f>
        <v>3552026</v>
      </c>
      <c r="G247" s="68">
        <f>SUM(G248:G250)</f>
        <v>3551906.89</v>
      </c>
      <c r="H247" s="74">
        <v>100</v>
      </c>
      <c r="I247" s="68">
        <v>3193428.59</v>
      </c>
      <c r="J247" s="74">
        <v>111.2</v>
      </c>
    </row>
    <row r="248" spans="1:10" s="45" customFormat="1" ht="16.5" customHeight="1">
      <c r="A248" s="15"/>
      <c r="B248" s="15"/>
      <c r="C248" s="77" t="s">
        <v>84</v>
      </c>
      <c r="D248" s="19"/>
      <c r="E248" s="19"/>
      <c r="F248" s="69">
        <v>60899</v>
      </c>
      <c r="G248" s="70">
        <v>60897.83</v>
      </c>
      <c r="H248" s="75">
        <v>100</v>
      </c>
      <c r="I248" s="70">
        <v>58080.6</v>
      </c>
      <c r="J248" s="75">
        <v>104.9</v>
      </c>
    </row>
    <row r="249" spans="1:10" ht="25.5">
      <c r="A249" s="15"/>
      <c r="B249" s="15"/>
      <c r="C249" s="18" t="s">
        <v>185</v>
      </c>
      <c r="D249" s="19">
        <v>89000</v>
      </c>
      <c r="E249" s="19"/>
      <c r="F249" s="69">
        <v>187833</v>
      </c>
      <c r="G249" s="70">
        <v>187714.82</v>
      </c>
      <c r="H249" s="75">
        <v>99.9</v>
      </c>
      <c r="I249" s="70">
        <v>128568.27</v>
      </c>
      <c r="J249" s="75">
        <v>146</v>
      </c>
    </row>
    <row r="250" spans="1:10" ht="13.5" customHeight="1">
      <c r="A250" s="23"/>
      <c r="B250" s="23"/>
      <c r="C250" s="18" t="s">
        <v>83</v>
      </c>
      <c r="D250" s="19">
        <v>4394566</v>
      </c>
      <c r="E250" s="17"/>
      <c r="F250" s="70">
        <v>3303294</v>
      </c>
      <c r="G250" s="70">
        <v>3303294.24</v>
      </c>
      <c r="H250" s="70">
        <v>100</v>
      </c>
      <c r="I250" s="70">
        <v>3006779.72</v>
      </c>
      <c r="J250" s="70">
        <v>109.9</v>
      </c>
    </row>
    <row r="251" spans="1:10" ht="63.75">
      <c r="A251" s="11"/>
      <c r="B251" s="11" t="s">
        <v>158</v>
      </c>
      <c r="C251" s="12" t="s">
        <v>159</v>
      </c>
      <c r="D251" s="13" t="e">
        <f>D252</f>
        <v>#REF!</v>
      </c>
      <c r="E251" s="13" t="e">
        <f>E252</f>
        <v>#REF!</v>
      </c>
      <c r="F251" s="67">
        <f>SUM(F252)</f>
        <v>47408</v>
      </c>
      <c r="G251" s="67">
        <f>SUM(G252)</f>
        <v>45157.599999999999</v>
      </c>
      <c r="H251" s="73">
        <v>95.2</v>
      </c>
      <c r="I251" s="67">
        <v>33745.22</v>
      </c>
      <c r="J251" s="73">
        <v>133.80000000000001</v>
      </c>
    </row>
    <row r="252" spans="1:10">
      <c r="A252" s="42"/>
      <c r="B252" s="42"/>
      <c r="C252" s="16" t="s">
        <v>81</v>
      </c>
      <c r="D252" s="43" t="e">
        <f>#REF!+#REF!+#REF!+#REF!</f>
        <v>#REF!</v>
      </c>
      <c r="E252" s="43" t="e">
        <f>#REF!+#REF!+#REF!+#REF!</f>
        <v>#REF!</v>
      </c>
      <c r="F252" s="68">
        <f>SUM(F253)</f>
        <v>47408</v>
      </c>
      <c r="G252" s="68">
        <f>SUM(G253)</f>
        <v>45157.599999999999</v>
      </c>
      <c r="H252" s="74">
        <v>95.2</v>
      </c>
      <c r="I252" s="68">
        <v>33745.22</v>
      </c>
      <c r="J252" s="74">
        <v>133.80000000000001</v>
      </c>
    </row>
    <row r="253" spans="1:10" ht="25.5">
      <c r="A253" s="15"/>
      <c r="B253" s="15"/>
      <c r="C253" s="18" t="s">
        <v>82</v>
      </c>
      <c r="D253" s="19">
        <v>89000</v>
      </c>
      <c r="E253" s="19"/>
      <c r="F253" s="70">
        <v>47408</v>
      </c>
      <c r="G253" s="70">
        <v>45157.599999999999</v>
      </c>
      <c r="H253" s="75">
        <v>95.2</v>
      </c>
      <c r="I253" s="70">
        <v>33745.22</v>
      </c>
      <c r="J253" s="75">
        <v>133.80000000000001</v>
      </c>
    </row>
    <row r="254" spans="1:10" ht="25.5">
      <c r="A254" s="11"/>
      <c r="B254" s="11" t="s">
        <v>160</v>
      </c>
      <c r="C254" s="12" t="s">
        <v>161</v>
      </c>
      <c r="D254" s="13" t="e">
        <f>D255</f>
        <v>#REF!</v>
      </c>
      <c r="E254" s="13" t="e">
        <f>E255</f>
        <v>#REF!</v>
      </c>
      <c r="F254" s="67">
        <f>SUM(F255)</f>
        <v>293606</v>
      </c>
      <c r="G254" s="67">
        <f>SUM(G255)</f>
        <v>293605.73</v>
      </c>
      <c r="H254" s="73">
        <v>100</v>
      </c>
      <c r="I254" s="67">
        <v>324741.26</v>
      </c>
      <c r="J254" s="73">
        <v>91</v>
      </c>
    </row>
    <row r="255" spans="1:10">
      <c r="A255" s="42"/>
      <c r="B255" s="42"/>
      <c r="C255" s="16" t="s">
        <v>81</v>
      </c>
      <c r="D255" s="43" t="e">
        <f>#REF!+#REF!+#REF!</f>
        <v>#REF!</v>
      </c>
      <c r="E255" s="43" t="e">
        <f>#REF!+#REF!+#REF!</f>
        <v>#REF!</v>
      </c>
      <c r="F255" s="68">
        <f>SUM(F256)</f>
        <v>293606</v>
      </c>
      <c r="G255" s="68">
        <f>SUM(G256)</f>
        <v>293605.73</v>
      </c>
      <c r="H255" s="74">
        <v>100</v>
      </c>
      <c r="I255" s="68">
        <v>324741.26</v>
      </c>
      <c r="J255" s="74">
        <v>91</v>
      </c>
    </row>
    <row r="256" spans="1:10">
      <c r="A256" s="23"/>
      <c r="B256" s="23"/>
      <c r="C256" s="18" t="s">
        <v>83</v>
      </c>
      <c r="D256" s="19">
        <v>4394566</v>
      </c>
      <c r="E256" s="17"/>
      <c r="F256" s="70">
        <v>293606</v>
      </c>
      <c r="G256" s="70">
        <v>293605.73</v>
      </c>
      <c r="H256" s="75">
        <v>100</v>
      </c>
      <c r="I256" s="70">
        <v>324741.26</v>
      </c>
      <c r="J256" s="75">
        <v>91</v>
      </c>
    </row>
    <row r="257" spans="1:10">
      <c r="A257" s="11"/>
      <c r="B257" s="11" t="s">
        <v>162</v>
      </c>
      <c r="C257" s="12" t="s">
        <v>163</v>
      </c>
      <c r="D257" s="13">
        <f>D258</f>
        <v>0</v>
      </c>
      <c r="E257" s="13">
        <f>E258</f>
        <v>0</v>
      </c>
      <c r="F257" s="67">
        <f>SUM(F258)</f>
        <v>245310</v>
      </c>
      <c r="G257" s="67">
        <f>SUM(G258)</f>
        <v>245564.94</v>
      </c>
      <c r="H257" s="96">
        <v>100.1</v>
      </c>
      <c r="I257" s="95">
        <v>243903.56</v>
      </c>
      <c r="J257" s="73">
        <v>100.7</v>
      </c>
    </row>
    <row r="258" spans="1:10">
      <c r="A258" s="23"/>
      <c r="B258" s="23"/>
      <c r="C258" s="16" t="s">
        <v>81</v>
      </c>
      <c r="D258" s="19"/>
      <c r="E258" s="17"/>
      <c r="F258" s="68">
        <f>SUM(F259)</f>
        <v>245310</v>
      </c>
      <c r="G258" s="68">
        <f>SUM(G259)</f>
        <v>245564.94</v>
      </c>
      <c r="H258" s="74">
        <v>100.1</v>
      </c>
      <c r="I258" s="68">
        <v>243903.56</v>
      </c>
      <c r="J258" s="75">
        <v>100.7</v>
      </c>
    </row>
    <row r="259" spans="1:10">
      <c r="A259" s="23"/>
      <c r="B259" s="23"/>
      <c r="C259" s="18" t="s">
        <v>83</v>
      </c>
      <c r="D259" s="19"/>
      <c r="E259" s="17"/>
      <c r="F259" s="70">
        <v>245310</v>
      </c>
      <c r="G259" s="70">
        <v>245564.94</v>
      </c>
      <c r="H259" s="74">
        <v>100.1</v>
      </c>
      <c r="I259" s="68">
        <v>243903.56</v>
      </c>
      <c r="J259" s="75">
        <v>100.7</v>
      </c>
    </row>
    <row r="260" spans="1:10">
      <c r="A260" s="11"/>
      <c r="B260" s="11" t="s">
        <v>164</v>
      </c>
      <c r="C260" s="12" t="s">
        <v>165</v>
      </c>
      <c r="D260" s="13">
        <f>D261</f>
        <v>0</v>
      </c>
      <c r="E260" s="13">
        <f>E261</f>
        <v>0</v>
      </c>
      <c r="F260" s="67">
        <f>SUM(F261)</f>
        <v>235627</v>
      </c>
      <c r="G260" s="67">
        <f>SUM(G261)</f>
        <v>235614.19</v>
      </c>
      <c r="H260" s="73">
        <v>100</v>
      </c>
      <c r="I260" s="67">
        <v>237997.04</v>
      </c>
      <c r="J260" s="73">
        <v>99</v>
      </c>
    </row>
    <row r="261" spans="1:10">
      <c r="A261" s="23"/>
      <c r="B261" s="23"/>
      <c r="C261" s="16" t="s">
        <v>81</v>
      </c>
      <c r="D261" s="19"/>
      <c r="E261" s="17"/>
      <c r="F261" s="68">
        <f>SUM(F262)</f>
        <v>235627</v>
      </c>
      <c r="G261" s="68">
        <f>SUM(G262)</f>
        <v>235614.19</v>
      </c>
      <c r="H261" s="74">
        <v>100</v>
      </c>
      <c r="I261" s="68">
        <v>237997.04</v>
      </c>
      <c r="J261" s="75">
        <v>99</v>
      </c>
    </row>
    <row r="262" spans="1:10" ht="13.5" customHeight="1">
      <c r="A262" s="23"/>
      <c r="B262" s="23"/>
      <c r="C262" s="18" t="s">
        <v>83</v>
      </c>
      <c r="D262" s="19"/>
      <c r="E262" s="17"/>
      <c r="F262" s="70">
        <v>235627</v>
      </c>
      <c r="G262" s="70">
        <v>235614.19</v>
      </c>
      <c r="H262" s="75">
        <v>100</v>
      </c>
      <c r="I262" s="70">
        <v>237997.04</v>
      </c>
      <c r="J262" s="75">
        <v>99</v>
      </c>
    </row>
    <row r="263" spans="1:10" ht="16.5" customHeight="1">
      <c r="A263" s="11"/>
      <c r="B263" s="11" t="s">
        <v>166</v>
      </c>
      <c r="C263" s="12" t="s">
        <v>167</v>
      </c>
      <c r="D263" s="13" t="e">
        <f>D264</f>
        <v>#REF!</v>
      </c>
      <c r="E263" s="13" t="e">
        <f>E264</f>
        <v>#REF!</v>
      </c>
      <c r="F263" s="67">
        <f>SUM(F264)</f>
        <v>289174</v>
      </c>
      <c r="G263" s="67">
        <f>SUM(G264)</f>
        <v>289764.83</v>
      </c>
      <c r="H263" s="73">
        <v>100.2</v>
      </c>
      <c r="I263" s="67">
        <v>279894.78999999998</v>
      </c>
      <c r="J263" s="73">
        <v>103.5</v>
      </c>
    </row>
    <row r="264" spans="1:10">
      <c r="A264" s="42"/>
      <c r="B264" s="42"/>
      <c r="C264" s="16" t="s">
        <v>81</v>
      </c>
      <c r="D264" s="43" t="e">
        <f>#REF!+#REF!</f>
        <v>#REF!</v>
      </c>
      <c r="E264" s="43" t="e">
        <f>#REF!+#REF!</f>
        <v>#REF!</v>
      </c>
      <c r="F264" s="68">
        <f>SUM(F265:F267)</f>
        <v>289174</v>
      </c>
      <c r="G264" s="68">
        <f>SUM(G265:G267)</f>
        <v>289764.83</v>
      </c>
      <c r="H264" s="74">
        <v>100.2</v>
      </c>
      <c r="I264" s="68">
        <v>279894.78999999998</v>
      </c>
      <c r="J264" s="74">
        <v>103.5</v>
      </c>
    </row>
    <row r="265" spans="1:10" s="45" customFormat="1" ht="16.5" customHeight="1">
      <c r="A265" s="15"/>
      <c r="B265" s="15"/>
      <c r="C265" s="24" t="s">
        <v>84</v>
      </c>
      <c r="D265" s="19"/>
      <c r="E265" s="19"/>
      <c r="F265" s="69">
        <v>255773</v>
      </c>
      <c r="G265" s="70">
        <v>255772.98</v>
      </c>
      <c r="H265" s="75">
        <v>100</v>
      </c>
      <c r="I265" s="70">
        <v>244325.7</v>
      </c>
      <c r="J265" s="75">
        <v>104.7</v>
      </c>
    </row>
    <row r="266" spans="1:10" ht="25.5">
      <c r="A266" s="15"/>
      <c r="B266" s="15"/>
      <c r="C266" s="18" t="s">
        <v>82</v>
      </c>
      <c r="D266" s="19">
        <v>89000</v>
      </c>
      <c r="E266" s="19"/>
      <c r="F266" s="69">
        <v>32072</v>
      </c>
      <c r="G266" s="70">
        <v>32663.18</v>
      </c>
      <c r="H266" s="75">
        <v>101.8</v>
      </c>
      <c r="I266" s="70">
        <v>34003.75</v>
      </c>
      <c r="J266" s="75">
        <v>96.1</v>
      </c>
    </row>
    <row r="267" spans="1:10" ht="13.5" customHeight="1">
      <c r="A267" s="23"/>
      <c r="B267" s="23"/>
      <c r="C267" s="18" t="s">
        <v>83</v>
      </c>
      <c r="D267" s="19">
        <v>4394566</v>
      </c>
      <c r="E267" s="17"/>
      <c r="F267" s="70">
        <v>1329</v>
      </c>
      <c r="G267" s="70">
        <v>1328.67</v>
      </c>
      <c r="H267" s="75">
        <v>100</v>
      </c>
      <c r="I267" s="70">
        <v>1565.34</v>
      </c>
      <c r="J267" s="75">
        <v>84.9</v>
      </c>
    </row>
    <row r="268" spans="1:10" ht="32.25" customHeight="1">
      <c r="A268" s="11"/>
      <c r="B268" s="11" t="s">
        <v>168</v>
      </c>
      <c r="C268" s="12" t="s">
        <v>169</v>
      </c>
      <c r="D268" s="13" t="e">
        <f>D269</f>
        <v>#REF!</v>
      </c>
      <c r="E268" s="13" t="e">
        <f>E269</f>
        <v>#REF!</v>
      </c>
      <c r="F268" s="67">
        <f>SUM(F269)</f>
        <v>143272</v>
      </c>
      <c r="G268" s="67">
        <f>SUM(G269)</f>
        <v>141782.94999999998</v>
      </c>
      <c r="H268" s="73">
        <v>99</v>
      </c>
      <c r="I268" s="67">
        <v>137046.10999999999</v>
      </c>
      <c r="J268" s="73">
        <v>103.5</v>
      </c>
    </row>
    <row r="269" spans="1:10">
      <c r="A269" s="42"/>
      <c r="B269" s="42"/>
      <c r="C269" s="16" t="s">
        <v>81</v>
      </c>
      <c r="D269" s="43" t="e">
        <f>#REF!+#REF!</f>
        <v>#REF!</v>
      </c>
      <c r="E269" s="43" t="e">
        <f>#REF!+#REF!</f>
        <v>#REF!</v>
      </c>
      <c r="F269" s="68">
        <f>SUM(F270:F272)</f>
        <v>143272</v>
      </c>
      <c r="G269" s="68">
        <f>SUM(G270:G272)</f>
        <v>141782.94999999998</v>
      </c>
      <c r="H269" s="74">
        <v>99</v>
      </c>
      <c r="I269" s="68">
        <v>137046.10999999999</v>
      </c>
      <c r="J269" s="74">
        <v>103.5</v>
      </c>
    </row>
    <row r="270" spans="1:10">
      <c r="A270" s="15"/>
      <c r="B270" s="15"/>
      <c r="C270" s="24" t="s">
        <v>84</v>
      </c>
      <c r="D270" s="19"/>
      <c r="E270" s="19"/>
      <c r="F270" s="69">
        <v>121720</v>
      </c>
      <c r="G270" s="70">
        <v>121718.06</v>
      </c>
      <c r="H270" s="75">
        <v>100</v>
      </c>
      <c r="I270" s="70">
        <v>118859.9</v>
      </c>
      <c r="J270" s="75">
        <v>102.4</v>
      </c>
    </row>
    <row r="271" spans="1:10" ht="25.5">
      <c r="A271" s="15"/>
      <c r="B271" s="15"/>
      <c r="C271" s="18" t="s">
        <v>82</v>
      </c>
      <c r="D271" s="19">
        <v>89000</v>
      </c>
      <c r="E271" s="19"/>
      <c r="F271" s="69">
        <v>20149</v>
      </c>
      <c r="G271" s="70">
        <v>18661.740000000002</v>
      </c>
      <c r="H271" s="75">
        <v>92.6</v>
      </c>
      <c r="I271" s="70">
        <v>17086.419999999998</v>
      </c>
      <c r="J271" s="75">
        <v>109.2</v>
      </c>
    </row>
    <row r="272" spans="1:10">
      <c r="A272" s="23"/>
      <c r="B272" s="23"/>
      <c r="C272" s="18" t="s">
        <v>83</v>
      </c>
      <c r="D272" s="19">
        <v>4394566</v>
      </c>
      <c r="E272" s="17"/>
      <c r="F272" s="70">
        <v>1403</v>
      </c>
      <c r="G272" s="70">
        <v>1403.15</v>
      </c>
      <c r="H272" s="75">
        <v>100</v>
      </c>
      <c r="I272" s="70">
        <v>1099.79</v>
      </c>
      <c r="J272" s="75">
        <v>127.6</v>
      </c>
    </row>
    <row r="273" spans="1:10" ht="15.75" customHeight="1">
      <c r="A273" s="11"/>
      <c r="B273" s="11" t="s">
        <v>170</v>
      </c>
      <c r="C273" s="12" t="s">
        <v>47</v>
      </c>
      <c r="D273" s="13" t="e">
        <f>D274</f>
        <v>#REF!</v>
      </c>
      <c r="E273" s="13" t="e">
        <f>E274</f>
        <v>#REF!</v>
      </c>
      <c r="F273" s="67">
        <f>SUM(F274)</f>
        <v>272486</v>
      </c>
      <c r="G273" s="67">
        <f>SUM(G274)</f>
        <v>267788.51</v>
      </c>
      <c r="H273" s="73">
        <v>98.3</v>
      </c>
      <c r="I273" s="67">
        <v>379992.39</v>
      </c>
      <c r="J273" s="73">
        <v>70.5</v>
      </c>
    </row>
    <row r="274" spans="1:10">
      <c r="A274" s="42"/>
      <c r="B274" s="42"/>
      <c r="C274" s="16" t="s">
        <v>81</v>
      </c>
      <c r="D274" s="43" t="e">
        <f>#REF!+#REF!</f>
        <v>#REF!</v>
      </c>
      <c r="E274" s="43" t="e">
        <f>#REF!+#REF!</f>
        <v>#REF!</v>
      </c>
      <c r="F274" s="68">
        <f>SUM(F275:F276)</f>
        <v>272486</v>
      </c>
      <c r="G274" s="68">
        <f>SUM(G275:G276)</f>
        <v>267788.51</v>
      </c>
      <c r="H274" s="74">
        <v>98.3</v>
      </c>
      <c r="I274" s="68">
        <v>379992.39</v>
      </c>
      <c r="J274" s="74">
        <v>70.5</v>
      </c>
    </row>
    <row r="275" spans="1:10" ht="25.5">
      <c r="A275" s="15"/>
      <c r="B275" s="15"/>
      <c r="C275" s="18" t="s">
        <v>82</v>
      </c>
      <c r="D275" s="19">
        <v>89000</v>
      </c>
      <c r="E275" s="19"/>
      <c r="F275" s="69">
        <v>147783</v>
      </c>
      <c r="G275" s="70">
        <v>146816.99</v>
      </c>
      <c r="H275" s="75">
        <v>99.3</v>
      </c>
      <c r="I275" s="70">
        <v>169750.37</v>
      </c>
      <c r="J275" s="75">
        <v>86.5</v>
      </c>
    </row>
    <row r="276" spans="1:10" s="45" customFormat="1" ht="16.5" customHeight="1">
      <c r="A276" s="15"/>
      <c r="B276" s="15"/>
      <c r="C276" s="18" t="s">
        <v>83</v>
      </c>
      <c r="D276" s="19">
        <v>89000</v>
      </c>
      <c r="E276" s="19"/>
      <c r="F276" s="69">
        <v>124703</v>
      </c>
      <c r="G276" s="70">
        <v>120971.52</v>
      </c>
      <c r="H276" s="75">
        <v>97</v>
      </c>
      <c r="I276" s="70">
        <v>210242.02</v>
      </c>
      <c r="J276" s="75">
        <v>57.5</v>
      </c>
    </row>
    <row r="277" spans="1:10" ht="26.25" customHeight="1">
      <c r="A277" s="8" t="s">
        <v>60</v>
      </c>
      <c r="B277" s="8"/>
      <c r="C277" s="33" t="s">
        <v>53</v>
      </c>
      <c r="D277" s="10" t="e">
        <f>#REF!+#REF!+#REF!+#REF!+D278</f>
        <v>#REF!</v>
      </c>
      <c r="E277" s="10" t="e">
        <f>#REF!+#REF!+#REF!+#REF!+E278</f>
        <v>#REF!</v>
      </c>
      <c r="F277" s="66">
        <v>170082</v>
      </c>
      <c r="G277" s="66">
        <v>170080.46</v>
      </c>
      <c r="H277" s="72">
        <v>100</v>
      </c>
      <c r="I277" s="66">
        <v>166845.51999999999</v>
      </c>
      <c r="J277" s="72">
        <v>101.9</v>
      </c>
    </row>
    <row r="278" spans="1:10">
      <c r="A278" s="11"/>
      <c r="B278" s="11" t="s">
        <v>0</v>
      </c>
      <c r="C278" s="30" t="s">
        <v>47</v>
      </c>
      <c r="D278" s="13" t="e">
        <f>D279</f>
        <v>#REF!</v>
      </c>
      <c r="E278" s="13" t="e">
        <f>E279</f>
        <v>#REF!</v>
      </c>
      <c r="F278" s="67">
        <v>170072</v>
      </c>
      <c r="G278" s="67">
        <v>170080.46</v>
      </c>
      <c r="H278" s="73">
        <v>100</v>
      </c>
      <c r="I278" s="67">
        <v>166845.51999999999</v>
      </c>
      <c r="J278" s="73">
        <v>101.9</v>
      </c>
    </row>
    <row r="279" spans="1:10">
      <c r="A279" s="15"/>
      <c r="B279" s="15"/>
      <c r="C279" s="16" t="s">
        <v>81</v>
      </c>
      <c r="D279" s="17" t="e">
        <f>#REF!</f>
        <v>#REF!</v>
      </c>
      <c r="E279" s="17" t="e">
        <f>#REF!</f>
        <v>#REF!</v>
      </c>
      <c r="F279" s="68">
        <f>SUM(F280)</f>
        <v>170082</v>
      </c>
      <c r="G279" s="71">
        <v>170080.46</v>
      </c>
      <c r="H279" s="74">
        <v>100</v>
      </c>
      <c r="I279" s="68">
        <v>166845.51999999999</v>
      </c>
      <c r="J279" s="74">
        <v>101.9</v>
      </c>
    </row>
    <row r="280" spans="1:10" ht="30.75" customHeight="1">
      <c r="A280" s="23"/>
      <c r="B280" s="23"/>
      <c r="C280" s="18" t="s">
        <v>171</v>
      </c>
      <c r="D280" s="19"/>
      <c r="E280" s="17"/>
      <c r="F280" s="69">
        <v>170082</v>
      </c>
      <c r="G280" s="69">
        <v>170080.46</v>
      </c>
      <c r="H280" s="75">
        <v>100</v>
      </c>
      <c r="I280" s="69">
        <v>166845.51999999999</v>
      </c>
      <c r="J280" s="75">
        <v>101.9</v>
      </c>
    </row>
    <row r="281" spans="1:10" ht="14.25" customHeight="1">
      <c r="A281" s="8" t="s">
        <v>1</v>
      </c>
      <c r="B281" s="8"/>
      <c r="C281" s="41" t="s">
        <v>54</v>
      </c>
      <c r="D281" s="10" t="e">
        <f>D282+#REF!+#REF!+#REF!+D290+#REF!</f>
        <v>#REF!</v>
      </c>
      <c r="E281" s="10" t="e">
        <f>E282+#REF!+#REF!+#REF!+E290+#REF!</f>
        <v>#REF!</v>
      </c>
      <c r="F281" s="66">
        <f>SUM(F282,F287,F290)</f>
        <v>394215</v>
      </c>
      <c r="G281" s="66">
        <f>SUM(G282,G287,G290)</f>
        <v>389341.31000000006</v>
      </c>
      <c r="H281" s="72">
        <v>98.8</v>
      </c>
      <c r="I281" s="66">
        <v>393891.51</v>
      </c>
      <c r="J281" s="72">
        <v>98.8</v>
      </c>
    </row>
    <row r="282" spans="1:10">
      <c r="A282" s="11"/>
      <c r="B282" s="11" t="s">
        <v>2</v>
      </c>
      <c r="C282" s="22" t="s">
        <v>3</v>
      </c>
      <c r="D282" s="13" t="e">
        <f>D283</f>
        <v>#REF!</v>
      </c>
      <c r="E282" s="13" t="e">
        <f>E283</f>
        <v>#REF!</v>
      </c>
      <c r="F282" s="67">
        <f>SUM(F283)</f>
        <v>209714</v>
      </c>
      <c r="G282" s="67">
        <f>SUM(G283)</f>
        <v>209713.89</v>
      </c>
      <c r="H282" s="73">
        <v>100</v>
      </c>
      <c r="I282" s="67">
        <v>208286.85</v>
      </c>
      <c r="J282" s="73">
        <v>100.7</v>
      </c>
    </row>
    <row r="283" spans="1:10">
      <c r="A283" s="15"/>
      <c r="B283" s="15"/>
      <c r="C283" s="16" t="s">
        <v>81</v>
      </c>
      <c r="D283" s="17" t="e">
        <f>#REF!+#REF!+#REF!</f>
        <v>#REF!</v>
      </c>
      <c r="E283" s="17" t="e">
        <f>#REF!+#REF!+#REF!</f>
        <v>#REF!</v>
      </c>
      <c r="F283" s="68">
        <f>SUM(F284:F286)</f>
        <v>209714</v>
      </c>
      <c r="G283" s="68">
        <f>SUM(G284:G286)</f>
        <v>209713.89</v>
      </c>
      <c r="H283" s="74">
        <v>100</v>
      </c>
      <c r="I283" s="68">
        <v>208286.85</v>
      </c>
      <c r="J283" s="74">
        <v>100.7</v>
      </c>
    </row>
    <row r="284" spans="1:10" s="45" customFormat="1" ht="16.5" customHeight="1">
      <c r="A284" s="15"/>
      <c r="B284" s="15"/>
      <c r="C284" s="24" t="s">
        <v>84</v>
      </c>
      <c r="D284" s="19"/>
      <c r="E284" s="19"/>
      <c r="F284" s="69">
        <v>180468</v>
      </c>
      <c r="G284" s="70">
        <v>180469.04</v>
      </c>
      <c r="H284" s="75">
        <v>100</v>
      </c>
      <c r="I284" s="70">
        <v>177960.17</v>
      </c>
      <c r="J284" s="75">
        <v>101.4</v>
      </c>
    </row>
    <row r="285" spans="1:10" ht="25.5">
      <c r="A285" s="15"/>
      <c r="B285" s="15"/>
      <c r="C285" s="18" t="s">
        <v>82</v>
      </c>
      <c r="D285" s="19">
        <v>89000</v>
      </c>
      <c r="E285" s="19"/>
      <c r="F285" s="69">
        <v>12439</v>
      </c>
      <c r="G285" s="70">
        <v>12438.48</v>
      </c>
      <c r="H285" s="75">
        <v>100</v>
      </c>
      <c r="I285" s="70">
        <v>12716.69</v>
      </c>
      <c r="J285" s="75">
        <v>97.8</v>
      </c>
    </row>
    <row r="286" spans="1:10" ht="13.5" customHeight="1">
      <c r="A286" s="23"/>
      <c r="B286" s="23"/>
      <c r="C286" s="18" t="s">
        <v>83</v>
      </c>
      <c r="D286" s="19">
        <v>4394566</v>
      </c>
      <c r="E286" s="17"/>
      <c r="F286" s="70">
        <v>16807</v>
      </c>
      <c r="G286" s="70">
        <v>16806.37</v>
      </c>
      <c r="H286" s="75">
        <v>100</v>
      </c>
      <c r="I286" s="70">
        <v>17609.990000000002</v>
      </c>
      <c r="J286" s="75">
        <v>95.4</v>
      </c>
    </row>
    <row r="287" spans="1:10">
      <c r="A287" s="11"/>
      <c r="B287" s="11" t="s">
        <v>172</v>
      </c>
      <c r="C287" s="12" t="s">
        <v>173</v>
      </c>
      <c r="D287" s="13" t="e">
        <f>D288</f>
        <v>#REF!</v>
      </c>
      <c r="E287" s="13" t="e">
        <f>E288</f>
        <v>#REF!</v>
      </c>
      <c r="F287" s="67">
        <f>SUM(F288)</f>
        <v>183127</v>
      </c>
      <c r="G287" s="67">
        <f>SUM(G288)</f>
        <v>178253.42</v>
      </c>
      <c r="H287" s="73">
        <v>97.3</v>
      </c>
      <c r="I287" s="67">
        <v>184213.66</v>
      </c>
      <c r="J287" s="73">
        <v>96.8</v>
      </c>
    </row>
    <row r="288" spans="1:10">
      <c r="A288" s="15"/>
      <c r="B288" s="15"/>
      <c r="C288" s="16" t="s">
        <v>81</v>
      </c>
      <c r="D288" s="17" t="e">
        <f>#REF!</f>
        <v>#REF!</v>
      </c>
      <c r="E288" s="17" t="e">
        <f>#REF!</f>
        <v>#REF!</v>
      </c>
      <c r="F288" s="68">
        <f>SUM(F289)</f>
        <v>183127</v>
      </c>
      <c r="G288" s="68">
        <f>SUM(G289)</f>
        <v>178253.42</v>
      </c>
      <c r="H288" s="74">
        <v>97.3</v>
      </c>
      <c r="I288" s="68">
        <v>184213.66</v>
      </c>
      <c r="J288" s="74">
        <v>96.8</v>
      </c>
    </row>
    <row r="289" spans="1:10" ht="13.5" customHeight="1">
      <c r="A289" s="23"/>
      <c r="B289" s="23"/>
      <c r="C289" s="18" t="s">
        <v>83</v>
      </c>
      <c r="D289" s="19">
        <v>4394566</v>
      </c>
      <c r="E289" s="17"/>
      <c r="F289" s="70">
        <v>183127</v>
      </c>
      <c r="G289" s="70">
        <v>178253.42</v>
      </c>
      <c r="H289" s="75">
        <v>97.3</v>
      </c>
      <c r="I289" s="70">
        <v>184213.66</v>
      </c>
      <c r="J289" s="75">
        <v>96.8</v>
      </c>
    </row>
    <row r="290" spans="1:10" ht="14.25" customHeight="1">
      <c r="A290" s="11"/>
      <c r="B290" s="11" t="s">
        <v>4</v>
      </c>
      <c r="C290" s="12" t="s">
        <v>46</v>
      </c>
      <c r="D290" s="13" t="e">
        <f>D291</f>
        <v>#REF!</v>
      </c>
      <c r="E290" s="13" t="e">
        <f>E291</f>
        <v>#REF!</v>
      </c>
      <c r="F290" s="67">
        <f>SUM(F291)</f>
        <v>1374</v>
      </c>
      <c r="G290" s="67">
        <f>SUM(G291)</f>
        <v>1374</v>
      </c>
      <c r="H290" s="73">
        <v>100</v>
      </c>
      <c r="I290" s="67">
        <v>1391</v>
      </c>
      <c r="J290" s="73">
        <v>98.8</v>
      </c>
    </row>
    <row r="291" spans="1:10">
      <c r="A291" s="15"/>
      <c r="B291" s="15"/>
      <c r="C291" s="16" t="s">
        <v>81</v>
      </c>
      <c r="D291" s="17" t="e">
        <f>#REF!</f>
        <v>#REF!</v>
      </c>
      <c r="E291" s="17" t="e">
        <f>#REF!</f>
        <v>#REF!</v>
      </c>
      <c r="F291" s="68">
        <f>SUM(F292)</f>
        <v>1374</v>
      </c>
      <c r="G291" s="68">
        <f>SUM(G292)</f>
        <v>1374</v>
      </c>
      <c r="H291" s="74">
        <v>100</v>
      </c>
      <c r="I291" s="68">
        <v>1391</v>
      </c>
      <c r="J291" s="74">
        <v>98.8</v>
      </c>
    </row>
    <row r="292" spans="1:10" ht="25.5">
      <c r="A292" s="15"/>
      <c r="B292" s="15"/>
      <c r="C292" s="18" t="s">
        <v>82</v>
      </c>
      <c r="D292" s="19">
        <v>89000</v>
      </c>
      <c r="E292" s="19"/>
      <c r="F292" s="69">
        <v>1374</v>
      </c>
      <c r="G292" s="70">
        <v>1374</v>
      </c>
      <c r="H292" s="75">
        <v>100</v>
      </c>
      <c r="I292" s="70">
        <v>1391</v>
      </c>
      <c r="J292" s="75">
        <v>98.8</v>
      </c>
    </row>
    <row r="293" spans="1:10" ht="15" customHeight="1">
      <c r="A293" s="8" t="s">
        <v>76</v>
      </c>
      <c r="B293" s="8"/>
      <c r="C293" s="33" t="s">
        <v>75</v>
      </c>
      <c r="D293" s="10" t="e">
        <f>#REF!+D313+D324</f>
        <v>#REF!</v>
      </c>
      <c r="E293" s="10" t="e">
        <f>#REF!+E313+E324</f>
        <v>#REF!</v>
      </c>
      <c r="F293" s="66">
        <f>SUM(F294,F297,F300,F303,F307)</f>
        <v>640268</v>
      </c>
      <c r="G293" s="66">
        <f>SUM(G294,G297,G300,G303,G307)</f>
        <v>589910.15</v>
      </c>
      <c r="H293" s="72">
        <v>92.1</v>
      </c>
      <c r="I293" s="66">
        <v>567142.79</v>
      </c>
      <c r="J293" s="72">
        <v>104</v>
      </c>
    </row>
    <row r="294" spans="1:10" ht="15" customHeight="1">
      <c r="A294" s="46"/>
      <c r="B294" s="11" t="s">
        <v>174</v>
      </c>
      <c r="C294" s="22" t="s">
        <v>175</v>
      </c>
      <c r="D294" s="14" t="e">
        <f>D295</f>
        <v>#REF!</v>
      </c>
      <c r="E294" s="14" t="e">
        <f>E295</f>
        <v>#REF!</v>
      </c>
      <c r="F294" s="67">
        <f>SUM(F295)</f>
        <v>44000</v>
      </c>
      <c r="G294" s="67">
        <f>SUM(G295)</f>
        <v>43999.99</v>
      </c>
      <c r="H294" s="73">
        <v>100</v>
      </c>
      <c r="I294" s="67">
        <v>40922.15</v>
      </c>
      <c r="J294" s="73">
        <v>107.5</v>
      </c>
    </row>
    <row r="295" spans="1:10" ht="12.75" customHeight="1">
      <c r="A295" s="44"/>
      <c r="B295" s="15"/>
      <c r="C295" s="16" t="s">
        <v>81</v>
      </c>
      <c r="D295" s="17" t="e">
        <f>#REF!</f>
        <v>#REF!</v>
      </c>
      <c r="E295" s="17" t="e">
        <f>#REF!</f>
        <v>#REF!</v>
      </c>
      <c r="F295" s="68">
        <f>SUM(F296)</f>
        <v>44000</v>
      </c>
      <c r="G295" s="68">
        <f>SUM(G296)</f>
        <v>43999.99</v>
      </c>
      <c r="H295" s="74">
        <v>100</v>
      </c>
      <c r="I295" s="68">
        <v>40922.15</v>
      </c>
      <c r="J295" s="74">
        <v>107.5</v>
      </c>
    </row>
    <row r="296" spans="1:10" s="45" customFormat="1" ht="27" customHeight="1">
      <c r="A296" s="15"/>
      <c r="B296" s="15"/>
      <c r="C296" s="18" t="s">
        <v>82</v>
      </c>
      <c r="D296" s="19"/>
      <c r="E296" s="19"/>
      <c r="F296" s="69">
        <v>44000</v>
      </c>
      <c r="G296" s="70">
        <v>43999.99</v>
      </c>
      <c r="H296" s="75">
        <v>100</v>
      </c>
      <c r="I296" s="70">
        <v>40922.15</v>
      </c>
      <c r="J296" s="75">
        <v>107.5</v>
      </c>
    </row>
    <row r="297" spans="1:10" ht="14.25" customHeight="1">
      <c r="A297" s="46"/>
      <c r="B297" s="11" t="s">
        <v>176</v>
      </c>
      <c r="C297" s="22" t="s">
        <v>177</v>
      </c>
      <c r="D297" s="14" t="e">
        <f>D298</f>
        <v>#REF!</v>
      </c>
      <c r="E297" s="14" t="e">
        <f>E298</f>
        <v>#REF!</v>
      </c>
      <c r="F297" s="67">
        <f>SUM(F298)</f>
        <v>40742</v>
      </c>
      <c r="G297" s="67">
        <f>SUM(G298)</f>
        <v>40741.339999999997</v>
      </c>
      <c r="H297" s="73">
        <v>100</v>
      </c>
      <c r="I297" s="67">
        <v>31812.44</v>
      </c>
      <c r="J297" s="73">
        <v>128.1</v>
      </c>
    </row>
    <row r="298" spans="1:10" ht="14.25" customHeight="1">
      <c r="A298" s="44"/>
      <c r="B298" s="15"/>
      <c r="C298" s="16" t="s">
        <v>81</v>
      </c>
      <c r="D298" s="17" t="e">
        <f>#REF!</f>
        <v>#REF!</v>
      </c>
      <c r="E298" s="17" t="e">
        <f>#REF!</f>
        <v>#REF!</v>
      </c>
      <c r="F298" s="68">
        <f>SUM(F299)</f>
        <v>40742</v>
      </c>
      <c r="G298" s="68">
        <f>SUM(G299)</f>
        <v>40741.339999999997</v>
      </c>
      <c r="H298" s="74">
        <v>100</v>
      </c>
      <c r="I298" s="68">
        <v>31812.44</v>
      </c>
      <c r="J298" s="74">
        <v>128.1</v>
      </c>
    </row>
    <row r="299" spans="1:10" ht="25.5">
      <c r="A299" s="15"/>
      <c r="B299" s="15"/>
      <c r="C299" s="18" t="s">
        <v>82</v>
      </c>
      <c r="D299" s="19"/>
      <c r="E299" s="19"/>
      <c r="F299" s="69">
        <v>40742</v>
      </c>
      <c r="G299" s="70">
        <v>40741.339999999997</v>
      </c>
      <c r="H299" s="75">
        <v>100</v>
      </c>
      <c r="I299" s="70">
        <v>31812.44</v>
      </c>
      <c r="J299" s="75">
        <v>128.1</v>
      </c>
    </row>
    <row r="300" spans="1:10" ht="15" customHeight="1">
      <c r="A300" s="46"/>
      <c r="B300" s="11" t="s">
        <v>178</v>
      </c>
      <c r="C300" s="22" t="s">
        <v>179</v>
      </c>
      <c r="D300" s="14" t="e">
        <f>D301</f>
        <v>#REF!</v>
      </c>
      <c r="E300" s="14" t="e">
        <f>E301</f>
        <v>#REF!</v>
      </c>
      <c r="F300" s="67">
        <f>SUM(F301)</f>
        <v>93072</v>
      </c>
      <c r="G300" s="67">
        <f>SUM(G301)</f>
        <v>88758.93</v>
      </c>
      <c r="H300" s="73">
        <v>95.4</v>
      </c>
      <c r="I300" s="67">
        <v>77391.73</v>
      </c>
      <c r="J300" s="73">
        <v>114.7</v>
      </c>
    </row>
    <row r="301" spans="1:10" ht="15" customHeight="1">
      <c r="A301" s="44"/>
      <c r="B301" s="15"/>
      <c r="C301" s="16" t="s">
        <v>81</v>
      </c>
      <c r="D301" s="17" t="e">
        <f>#REF!</f>
        <v>#REF!</v>
      </c>
      <c r="E301" s="17" t="e">
        <f>#REF!</f>
        <v>#REF!</v>
      </c>
      <c r="F301" s="68">
        <f>SUM(F302)</f>
        <v>93072</v>
      </c>
      <c r="G301" s="68">
        <f>SUM(G302)</f>
        <v>88758.93</v>
      </c>
      <c r="H301" s="74">
        <v>95.4</v>
      </c>
      <c r="I301" s="68">
        <v>77391.73</v>
      </c>
      <c r="J301" s="74">
        <v>114.7</v>
      </c>
    </row>
    <row r="302" spans="1:10" s="45" customFormat="1" ht="24.75" customHeight="1">
      <c r="A302" s="15"/>
      <c r="B302" s="15"/>
      <c r="C302" s="18" t="s">
        <v>82</v>
      </c>
      <c r="D302" s="19"/>
      <c r="E302" s="19"/>
      <c r="F302" s="69">
        <v>93072</v>
      </c>
      <c r="G302" s="70">
        <v>88758.93</v>
      </c>
      <c r="H302" s="75">
        <v>95.4</v>
      </c>
      <c r="I302" s="70">
        <v>77391.73</v>
      </c>
      <c r="J302" s="75">
        <v>114.7</v>
      </c>
    </row>
    <row r="303" spans="1:10">
      <c r="A303" s="46"/>
      <c r="B303" s="11" t="s">
        <v>180</v>
      </c>
      <c r="C303" s="22" t="s">
        <v>181</v>
      </c>
      <c r="D303" s="14" t="e">
        <f>D304</f>
        <v>#REF!</v>
      </c>
      <c r="E303" s="14" t="e">
        <f>E304</f>
        <v>#REF!</v>
      </c>
      <c r="F303" s="67">
        <f>SUM(F305:F306)</f>
        <v>398600</v>
      </c>
      <c r="G303" s="67">
        <f>SUM(G305:G306)</f>
        <v>371740.02</v>
      </c>
      <c r="H303" s="73">
        <v>93.3</v>
      </c>
      <c r="I303" s="67">
        <v>319384.83</v>
      </c>
      <c r="J303" s="73">
        <v>116.4</v>
      </c>
    </row>
    <row r="304" spans="1:10" ht="13.5" customHeight="1">
      <c r="A304" s="44"/>
      <c r="B304" s="15"/>
      <c r="C304" s="16" t="s">
        <v>81</v>
      </c>
      <c r="D304" s="17" t="e">
        <f>#REF!</f>
        <v>#REF!</v>
      </c>
      <c r="E304" s="17" t="e">
        <f>#REF!</f>
        <v>#REF!</v>
      </c>
      <c r="F304" s="68">
        <v>348600</v>
      </c>
      <c r="G304" s="68">
        <v>323725.52</v>
      </c>
      <c r="H304" s="74">
        <v>92.9</v>
      </c>
      <c r="I304" s="68">
        <v>319384.83</v>
      </c>
      <c r="J304" s="74">
        <v>101.4</v>
      </c>
    </row>
    <row r="305" spans="1:10" ht="26.25" customHeight="1">
      <c r="A305" s="15"/>
      <c r="B305" s="15"/>
      <c r="C305" s="18" t="s">
        <v>82</v>
      </c>
      <c r="D305" s="19"/>
      <c r="E305" s="19"/>
      <c r="F305" s="69">
        <v>348600</v>
      </c>
      <c r="G305" s="70">
        <v>323725.52</v>
      </c>
      <c r="H305" s="75">
        <v>92.9</v>
      </c>
      <c r="I305" s="70">
        <v>319384.83</v>
      </c>
      <c r="J305" s="75">
        <v>101.4</v>
      </c>
    </row>
    <row r="306" spans="1:10" ht="15.75" customHeight="1">
      <c r="A306" s="15"/>
      <c r="B306" s="15"/>
      <c r="C306" s="16" t="s">
        <v>86</v>
      </c>
      <c r="D306" s="19"/>
      <c r="E306" s="19"/>
      <c r="F306" s="71">
        <v>50000</v>
      </c>
      <c r="G306" s="71">
        <v>48014.5</v>
      </c>
      <c r="H306" s="74">
        <v>96</v>
      </c>
      <c r="I306" s="69"/>
      <c r="J306" s="75"/>
    </row>
    <row r="307" spans="1:10" ht="18" customHeight="1">
      <c r="A307" s="29"/>
      <c r="B307" s="29" t="s">
        <v>77</v>
      </c>
      <c r="C307" s="47" t="s">
        <v>47</v>
      </c>
      <c r="D307" s="32"/>
      <c r="E307" s="32"/>
      <c r="F307" s="84">
        <f>SUM(F308,F312)</f>
        <v>63854</v>
      </c>
      <c r="G307" s="84">
        <f>SUM(G308,G312)</f>
        <v>44669.869999999995</v>
      </c>
      <c r="H307" s="92">
        <v>70</v>
      </c>
      <c r="I307" s="84">
        <v>97631.64</v>
      </c>
      <c r="J307" s="92">
        <v>45.8</v>
      </c>
    </row>
    <row r="308" spans="1:10" ht="16.5" customHeight="1">
      <c r="A308" s="15"/>
      <c r="B308" s="15"/>
      <c r="C308" s="35" t="s">
        <v>81</v>
      </c>
      <c r="D308" s="19"/>
      <c r="E308" s="19"/>
      <c r="F308" s="71">
        <f>SUM(F309:F310)</f>
        <v>46290</v>
      </c>
      <c r="G308" s="71">
        <f>SUM(G309:G310)</f>
        <v>27500.32</v>
      </c>
      <c r="H308" s="74">
        <v>59.4</v>
      </c>
      <c r="I308" s="71">
        <v>37764.71</v>
      </c>
      <c r="J308" s="74">
        <v>72.8</v>
      </c>
    </row>
    <row r="309" spans="1:10" s="45" customFormat="1" ht="16.5" customHeight="1">
      <c r="A309" s="15"/>
      <c r="B309" s="15"/>
      <c r="C309" s="24" t="s">
        <v>84</v>
      </c>
      <c r="D309" s="19"/>
      <c r="E309" s="19"/>
      <c r="F309" s="69">
        <v>5822</v>
      </c>
      <c r="G309" s="70">
        <v>5584.38</v>
      </c>
      <c r="H309" s="75">
        <v>95.9</v>
      </c>
      <c r="I309" s="70">
        <v>4383.3500000000004</v>
      </c>
      <c r="J309" s="75">
        <v>127.4</v>
      </c>
    </row>
    <row r="310" spans="1:10" ht="25.5">
      <c r="A310" s="15"/>
      <c r="B310" s="15"/>
      <c r="C310" s="18" t="s">
        <v>82</v>
      </c>
      <c r="D310" s="19">
        <v>89000</v>
      </c>
      <c r="E310" s="19"/>
      <c r="F310" s="69">
        <v>40468</v>
      </c>
      <c r="G310" s="70">
        <v>21915.94</v>
      </c>
      <c r="H310" s="75">
        <v>54.2</v>
      </c>
      <c r="I310" s="70">
        <v>30275.24</v>
      </c>
      <c r="J310" s="75">
        <v>72.400000000000006</v>
      </c>
    </row>
    <row r="311" spans="1:10" ht="13.5" customHeight="1">
      <c r="A311" s="23"/>
      <c r="B311" s="23"/>
      <c r="C311" s="18" t="s">
        <v>83</v>
      </c>
      <c r="D311" s="19">
        <v>4394566</v>
      </c>
      <c r="E311" s="17"/>
      <c r="F311" s="70"/>
      <c r="G311" s="70"/>
      <c r="H311" s="75"/>
      <c r="I311" s="70">
        <v>3106.12</v>
      </c>
      <c r="J311" s="75"/>
    </row>
    <row r="312" spans="1:10" ht="14.25" customHeight="1">
      <c r="A312" s="23"/>
      <c r="B312" s="23"/>
      <c r="C312" s="16" t="s">
        <v>86</v>
      </c>
      <c r="D312" s="17">
        <v>3420000</v>
      </c>
      <c r="E312" s="17"/>
      <c r="F312" s="71">
        <v>17564</v>
      </c>
      <c r="G312" s="71">
        <v>17169.55</v>
      </c>
      <c r="H312" s="74">
        <v>97.8</v>
      </c>
      <c r="I312" s="71">
        <v>59866.93</v>
      </c>
      <c r="J312" s="74">
        <v>28.7</v>
      </c>
    </row>
    <row r="313" spans="1:10" ht="16.5" customHeight="1">
      <c r="A313" s="8" t="s">
        <v>55</v>
      </c>
      <c r="B313" s="8"/>
      <c r="C313" s="33" t="s">
        <v>56</v>
      </c>
      <c r="D313" s="10" t="e">
        <f>D314+D324+D328</f>
        <v>#REF!</v>
      </c>
      <c r="E313" s="10" t="e">
        <f>E314+E324+E328</f>
        <v>#REF!</v>
      </c>
      <c r="F313" s="66">
        <f>SUM(F314,F321,F324,F328)</f>
        <v>647680</v>
      </c>
      <c r="G313" s="66">
        <f>SUM(G314,G321,G324,G328)</f>
        <v>626589.34000000008</v>
      </c>
      <c r="H313" s="72">
        <v>96.7</v>
      </c>
      <c r="I313" s="66">
        <v>942264.23</v>
      </c>
      <c r="J313" s="72">
        <v>66.5</v>
      </c>
    </row>
    <row r="314" spans="1:10">
      <c r="A314" s="11"/>
      <c r="B314" s="11" t="s">
        <v>182</v>
      </c>
      <c r="C314" s="22" t="s">
        <v>183</v>
      </c>
      <c r="D314" s="13" t="e">
        <f>D315</f>
        <v>#REF!</v>
      </c>
      <c r="E314" s="13" t="e">
        <f>E315</f>
        <v>#REF!</v>
      </c>
      <c r="F314" s="67">
        <f>SUM(F315,F320)</f>
        <v>405460</v>
      </c>
      <c r="G314" s="67">
        <f>SUM(G315,G320)</f>
        <v>390116.51</v>
      </c>
      <c r="H314" s="73">
        <v>96.2</v>
      </c>
      <c r="I314" s="67">
        <v>705356.83</v>
      </c>
      <c r="J314" s="73">
        <v>55.3</v>
      </c>
    </row>
    <row r="315" spans="1:10">
      <c r="A315" s="15"/>
      <c r="B315" s="15"/>
      <c r="C315" s="16" t="s">
        <v>81</v>
      </c>
      <c r="D315" s="17" t="e">
        <f>#REF!</f>
        <v>#REF!</v>
      </c>
      <c r="E315" s="17" t="e">
        <f>#REF!</f>
        <v>#REF!</v>
      </c>
      <c r="F315" s="68">
        <f>SUM(F316:F319)</f>
        <v>379760</v>
      </c>
      <c r="G315" s="68">
        <f>SUM(G316:G319)</f>
        <v>364416.51</v>
      </c>
      <c r="H315" s="74">
        <v>96</v>
      </c>
      <c r="I315" s="68">
        <v>306344.53999999998</v>
      </c>
      <c r="J315" s="74">
        <v>119</v>
      </c>
    </row>
    <row r="316" spans="1:10" s="45" customFormat="1" ht="16.5" customHeight="1">
      <c r="A316" s="15"/>
      <c r="B316" s="15"/>
      <c r="C316" s="24" t="s">
        <v>197</v>
      </c>
      <c r="D316" s="19"/>
      <c r="E316" s="19"/>
      <c r="F316" s="69">
        <v>14000</v>
      </c>
      <c r="G316" s="70">
        <v>12598.79</v>
      </c>
      <c r="H316" s="75">
        <v>90</v>
      </c>
      <c r="I316" s="70">
        <v>11733.5</v>
      </c>
      <c r="J316" s="75">
        <v>107.4</v>
      </c>
    </row>
    <row r="317" spans="1:10" ht="25.5">
      <c r="A317" s="15"/>
      <c r="B317" s="15"/>
      <c r="C317" s="18" t="s">
        <v>82</v>
      </c>
      <c r="D317" s="19">
        <v>89000</v>
      </c>
      <c r="E317" s="19"/>
      <c r="F317" s="69">
        <v>75761</v>
      </c>
      <c r="G317" s="70">
        <v>62702.31</v>
      </c>
      <c r="H317" s="75">
        <v>82.8</v>
      </c>
      <c r="I317" s="70">
        <v>44611.040000000001</v>
      </c>
      <c r="J317" s="75">
        <v>140.6</v>
      </c>
    </row>
    <row r="318" spans="1:10" ht="13.5" customHeight="1">
      <c r="A318" s="23"/>
      <c r="B318" s="23"/>
      <c r="C318" s="24" t="s">
        <v>200</v>
      </c>
      <c r="D318" s="19">
        <v>87550</v>
      </c>
      <c r="E318" s="19"/>
      <c r="F318" s="70">
        <v>256000</v>
      </c>
      <c r="G318" s="70">
        <v>256000</v>
      </c>
      <c r="H318" s="75">
        <v>100</v>
      </c>
      <c r="I318" s="70">
        <v>250000</v>
      </c>
      <c r="J318" s="75">
        <v>102.4</v>
      </c>
    </row>
    <row r="319" spans="1:10" ht="27.75" customHeight="1">
      <c r="A319" s="23"/>
      <c r="B319" s="23"/>
      <c r="C319" s="18" t="s">
        <v>171</v>
      </c>
      <c r="D319" s="19"/>
      <c r="E319" s="19"/>
      <c r="F319" s="69">
        <v>33999</v>
      </c>
      <c r="G319" s="69">
        <v>33115.410000000003</v>
      </c>
      <c r="H319" s="75">
        <v>97.4</v>
      </c>
      <c r="I319" s="69"/>
      <c r="J319" s="75"/>
    </row>
    <row r="320" spans="1:10" ht="14.25" customHeight="1">
      <c r="A320" s="23"/>
      <c r="B320" s="23"/>
      <c r="C320" s="16" t="s">
        <v>86</v>
      </c>
      <c r="D320" s="17">
        <v>3420000</v>
      </c>
      <c r="E320" s="17"/>
      <c r="F320" s="71">
        <v>25700</v>
      </c>
      <c r="G320" s="71">
        <v>25700</v>
      </c>
      <c r="H320" s="74">
        <v>100</v>
      </c>
      <c r="I320" s="71">
        <v>399012.29</v>
      </c>
      <c r="J320" s="74">
        <v>6.4</v>
      </c>
    </row>
    <row r="321" spans="1:11">
      <c r="A321" s="11"/>
      <c r="B321" s="11" t="s">
        <v>5</v>
      </c>
      <c r="C321" s="22" t="s">
        <v>6</v>
      </c>
      <c r="D321" s="13" t="e">
        <f>D322</f>
        <v>#REF!</v>
      </c>
      <c r="E321" s="13" t="e">
        <f>E322</f>
        <v>#REF!</v>
      </c>
      <c r="F321" s="67">
        <f>SUM(F322)</f>
        <v>190000</v>
      </c>
      <c r="G321" s="67">
        <f>SUM(G322)</f>
        <v>190000</v>
      </c>
      <c r="H321" s="73">
        <v>100</v>
      </c>
      <c r="I321" s="67">
        <v>178300</v>
      </c>
      <c r="J321" s="73">
        <v>106.6</v>
      </c>
    </row>
    <row r="322" spans="1:11">
      <c r="A322" s="15"/>
      <c r="B322" s="15"/>
      <c r="C322" s="16" t="s">
        <v>81</v>
      </c>
      <c r="D322" s="17" t="e">
        <f>#REF!</f>
        <v>#REF!</v>
      </c>
      <c r="E322" s="17" t="e">
        <f>#REF!</f>
        <v>#REF!</v>
      </c>
      <c r="F322" s="68">
        <f>SUM(F323)</f>
        <v>190000</v>
      </c>
      <c r="G322" s="68">
        <f>SUM(G323)</f>
        <v>190000</v>
      </c>
      <c r="H322" s="74">
        <v>100</v>
      </c>
      <c r="I322" s="68">
        <v>178300</v>
      </c>
      <c r="J322" s="74">
        <v>106.6</v>
      </c>
    </row>
    <row r="323" spans="1:11" ht="13.5" customHeight="1">
      <c r="A323" s="23"/>
      <c r="B323" s="23"/>
      <c r="C323" s="24" t="s">
        <v>200</v>
      </c>
      <c r="D323" s="19">
        <v>87550</v>
      </c>
      <c r="E323" s="19"/>
      <c r="F323" s="70">
        <v>190000</v>
      </c>
      <c r="G323" s="70">
        <v>190000</v>
      </c>
      <c r="H323" s="75">
        <v>100</v>
      </c>
      <c r="I323" s="70">
        <v>178300</v>
      </c>
      <c r="J323" s="75">
        <v>106.6</v>
      </c>
    </row>
    <row r="324" spans="1:11" ht="14.25" customHeight="1">
      <c r="A324" s="22"/>
      <c r="B324" s="11" t="s">
        <v>7</v>
      </c>
      <c r="C324" s="12" t="s">
        <v>8</v>
      </c>
      <c r="D324" s="13" t="e">
        <f>D325</f>
        <v>#REF!</v>
      </c>
      <c r="E324" s="13" t="e">
        <f>E325</f>
        <v>#REF!</v>
      </c>
      <c r="F324" s="67">
        <f>SUM(F325,F327)</f>
        <v>750</v>
      </c>
      <c r="G324" s="67">
        <f>SUM(G325,G327)</f>
        <v>498.40999999999997</v>
      </c>
      <c r="H324" s="73">
        <v>66.5</v>
      </c>
      <c r="I324" s="67">
        <v>6710</v>
      </c>
      <c r="J324" s="73">
        <v>7.4</v>
      </c>
    </row>
    <row r="325" spans="1:11">
      <c r="A325" s="15"/>
      <c r="B325" s="15"/>
      <c r="C325" s="16" t="s">
        <v>81</v>
      </c>
      <c r="D325" s="17" t="e">
        <f>#REF!</f>
        <v>#REF!</v>
      </c>
      <c r="E325" s="17" t="e">
        <f>#REF!</f>
        <v>#REF!</v>
      </c>
      <c r="F325" s="68">
        <f>SUM(F326)</f>
        <v>500</v>
      </c>
      <c r="G325" s="68">
        <f>SUM(G326)</f>
        <v>248.41</v>
      </c>
      <c r="H325" s="74">
        <v>49.7</v>
      </c>
      <c r="I325" s="68">
        <v>6710</v>
      </c>
      <c r="J325" s="74">
        <v>3.7</v>
      </c>
    </row>
    <row r="326" spans="1:11" ht="25.5">
      <c r="A326" s="15"/>
      <c r="B326" s="15"/>
      <c r="C326" s="18" t="s">
        <v>82</v>
      </c>
      <c r="D326" s="19">
        <v>89000</v>
      </c>
      <c r="E326" s="19"/>
      <c r="F326" s="69">
        <v>500</v>
      </c>
      <c r="G326" s="70">
        <v>248.41</v>
      </c>
      <c r="H326" s="75">
        <v>49.7</v>
      </c>
      <c r="I326" s="70">
        <v>6710</v>
      </c>
      <c r="J326" s="75">
        <v>3.7</v>
      </c>
    </row>
    <row r="327" spans="1:11" ht="13.5" customHeight="1">
      <c r="A327" s="23"/>
      <c r="B327" s="23"/>
      <c r="C327" s="16" t="s">
        <v>86</v>
      </c>
      <c r="D327" s="19">
        <v>87550</v>
      </c>
      <c r="E327" s="19"/>
      <c r="F327" s="68">
        <v>250</v>
      </c>
      <c r="G327" s="68">
        <v>250</v>
      </c>
      <c r="H327" s="75">
        <v>100</v>
      </c>
      <c r="I327" s="70"/>
      <c r="J327" s="75"/>
    </row>
    <row r="328" spans="1:11">
      <c r="A328" s="11"/>
      <c r="B328" s="11" t="s">
        <v>57</v>
      </c>
      <c r="C328" s="22" t="s">
        <v>47</v>
      </c>
      <c r="D328" s="13" t="e">
        <f>D329</f>
        <v>#REF!</v>
      </c>
      <c r="E328" s="13" t="e">
        <f>E329</f>
        <v>#REF!</v>
      </c>
      <c r="F328" s="67">
        <f>SUM(F329,F333)</f>
        <v>51470</v>
      </c>
      <c r="G328" s="67">
        <f>SUM(G329,G333)</f>
        <v>45974.42</v>
      </c>
      <c r="H328" s="73">
        <v>89.3</v>
      </c>
      <c r="I328" s="67">
        <v>51897.4</v>
      </c>
      <c r="J328" s="73">
        <v>88.6</v>
      </c>
    </row>
    <row r="329" spans="1:11">
      <c r="A329" s="15"/>
      <c r="B329" s="15"/>
      <c r="C329" s="16" t="s">
        <v>81</v>
      </c>
      <c r="D329" s="17" t="e">
        <f>#REF!+#REF!</f>
        <v>#REF!</v>
      </c>
      <c r="E329" s="17" t="e">
        <f>#REF!+#REF!</f>
        <v>#REF!</v>
      </c>
      <c r="F329" s="68">
        <f>SUM(F330:F331)</f>
        <v>35960</v>
      </c>
      <c r="G329" s="68">
        <f>SUM(G330:G332)</f>
        <v>30487.65</v>
      </c>
      <c r="H329" s="74">
        <v>84.8</v>
      </c>
      <c r="I329" s="68">
        <v>51897.4</v>
      </c>
      <c r="J329" s="74">
        <v>58.7</v>
      </c>
    </row>
    <row r="330" spans="1:11" s="45" customFormat="1" ht="16.5" customHeight="1">
      <c r="A330" s="15"/>
      <c r="B330" s="15"/>
      <c r="C330" s="24" t="s">
        <v>84</v>
      </c>
      <c r="D330" s="19"/>
      <c r="E330" s="19"/>
      <c r="F330" s="69">
        <v>911</v>
      </c>
      <c r="G330" s="70">
        <v>911</v>
      </c>
      <c r="H330" s="75">
        <v>100</v>
      </c>
      <c r="I330" s="70">
        <v>700</v>
      </c>
      <c r="J330" s="75">
        <v>130.1</v>
      </c>
    </row>
    <row r="331" spans="1:11" ht="25.5">
      <c r="A331" s="15"/>
      <c r="B331" s="15"/>
      <c r="C331" s="18" t="s">
        <v>82</v>
      </c>
      <c r="D331" s="19">
        <v>89000</v>
      </c>
      <c r="E331" s="19"/>
      <c r="F331" s="69">
        <v>35049</v>
      </c>
      <c r="G331" s="70">
        <v>29576.65</v>
      </c>
      <c r="H331" s="75">
        <v>84.4</v>
      </c>
      <c r="I331" s="70">
        <v>9414.4699999999993</v>
      </c>
      <c r="J331" s="75">
        <v>314.2</v>
      </c>
    </row>
    <row r="332" spans="1:11" ht="27" customHeight="1">
      <c r="A332" s="23"/>
      <c r="B332" s="23"/>
      <c r="C332" s="18" t="s">
        <v>171</v>
      </c>
      <c r="D332" s="19">
        <v>87550</v>
      </c>
      <c r="E332" s="19"/>
      <c r="F332" s="70"/>
      <c r="G332" s="70"/>
      <c r="H332" s="75"/>
      <c r="I332" s="70">
        <v>41782.93</v>
      </c>
      <c r="J332" s="75"/>
    </row>
    <row r="333" spans="1:11" ht="15.75" customHeight="1">
      <c r="A333" s="23"/>
      <c r="B333" s="23"/>
      <c r="C333" s="16" t="s">
        <v>86</v>
      </c>
      <c r="D333" s="19"/>
      <c r="E333" s="19"/>
      <c r="F333" s="68">
        <v>15510</v>
      </c>
      <c r="G333" s="68">
        <v>15486.77</v>
      </c>
      <c r="H333" s="75">
        <v>99.9</v>
      </c>
      <c r="I333" s="70"/>
      <c r="J333" s="75"/>
    </row>
    <row r="334" spans="1:11" ht="18.75" customHeight="1">
      <c r="A334" s="8" t="s">
        <v>9</v>
      </c>
      <c r="B334" s="8"/>
      <c r="C334" s="9" t="s">
        <v>201</v>
      </c>
      <c r="D334" s="10" t="e">
        <f>#REF!+#REF!</f>
        <v>#REF!</v>
      </c>
      <c r="E334" s="10" t="e">
        <f>#REF!+#REF!</f>
        <v>#REF!</v>
      </c>
      <c r="F334" s="66">
        <f>SUM(F335,F340)</f>
        <v>1054255</v>
      </c>
      <c r="G334" s="66">
        <f>SUM(G335,G340)</f>
        <v>1035269.0499999999</v>
      </c>
      <c r="H334" s="72">
        <v>98.2</v>
      </c>
      <c r="I334" s="66">
        <v>992206.1</v>
      </c>
      <c r="J334" s="72">
        <v>104.3</v>
      </c>
    </row>
    <row r="335" spans="1:11" s="28" customFormat="1">
      <c r="A335" s="11"/>
      <c r="B335" s="11" t="s">
        <v>10</v>
      </c>
      <c r="C335" s="22" t="s">
        <v>11</v>
      </c>
      <c r="D335" s="13"/>
      <c r="E335" s="13"/>
      <c r="F335" s="67">
        <f>SUM(F336,F339)</f>
        <v>910664</v>
      </c>
      <c r="G335" s="67">
        <f>SUM(G336,G339)</f>
        <v>899351.04999999993</v>
      </c>
      <c r="H335" s="73">
        <v>98.8</v>
      </c>
      <c r="I335" s="67">
        <v>869093.54</v>
      </c>
      <c r="J335" s="73">
        <v>103.5</v>
      </c>
      <c r="K335" s="1"/>
    </row>
    <row r="336" spans="1:11" s="28" customFormat="1">
      <c r="A336" s="25"/>
      <c r="B336" s="25"/>
      <c r="C336" s="16" t="s">
        <v>81</v>
      </c>
      <c r="D336" s="26"/>
      <c r="E336" s="26"/>
      <c r="F336" s="68">
        <f>SUM(F337,F338)</f>
        <v>31220</v>
      </c>
      <c r="G336" s="68">
        <f>SUM(G337,G338)</f>
        <v>21919.98</v>
      </c>
      <c r="H336" s="74">
        <v>70.2</v>
      </c>
      <c r="I336" s="68">
        <v>4781.59</v>
      </c>
      <c r="J336" s="74">
        <v>458.4</v>
      </c>
      <c r="K336" s="1"/>
    </row>
    <row r="337" spans="1:11" s="45" customFormat="1" ht="16.5" customHeight="1">
      <c r="A337" s="15"/>
      <c r="B337" s="15"/>
      <c r="C337" s="24" t="s">
        <v>84</v>
      </c>
      <c r="D337" s="19"/>
      <c r="E337" s="19"/>
      <c r="F337" s="69">
        <v>10644</v>
      </c>
      <c r="G337" s="70">
        <v>4550.41</v>
      </c>
      <c r="H337" s="75">
        <v>42.8</v>
      </c>
      <c r="I337" s="70">
        <v>450</v>
      </c>
      <c r="J337" s="75">
        <v>1011.2</v>
      </c>
    </row>
    <row r="338" spans="1:11" ht="25.5">
      <c r="A338" s="15"/>
      <c r="B338" s="15"/>
      <c r="C338" s="18" t="s">
        <v>82</v>
      </c>
      <c r="D338" s="19">
        <v>89000</v>
      </c>
      <c r="E338" s="19"/>
      <c r="F338" s="69">
        <v>20576</v>
      </c>
      <c r="G338" s="69">
        <v>17369.57</v>
      </c>
      <c r="H338" s="75">
        <v>84.4</v>
      </c>
      <c r="I338" s="70">
        <v>4331.59</v>
      </c>
      <c r="J338" s="75">
        <v>401</v>
      </c>
    </row>
    <row r="339" spans="1:11" ht="14.25" customHeight="1">
      <c r="A339" s="23"/>
      <c r="B339" s="23"/>
      <c r="C339" s="16" t="s">
        <v>86</v>
      </c>
      <c r="D339" s="17">
        <v>3420000</v>
      </c>
      <c r="E339" s="17"/>
      <c r="F339" s="71">
        <v>879444</v>
      </c>
      <c r="G339" s="68">
        <v>877431.07</v>
      </c>
      <c r="H339" s="74">
        <v>99.8</v>
      </c>
      <c r="I339" s="71">
        <v>864311.95</v>
      </c>
      <c r="J339" s="74">
        <v>101.5</v>
      </c>
    </row>
    <row r="340" spans="1:11" ht="14.25" customHeight="1">
      <c r="A340" s="11"/>
      <c r="B340" s="11" t="s">
        <v>12</v>
      </c>
      <c r="C340" s="22" t="s">
        <v>202</v>
      </c>
      <c r="D340" s="13" t="e">
        <f>D341</f>
        <v>#REF!</v>
      </c>
      <c r="E340" s="13" t="e">
        <f>E341</f>
        <v>#REF!</v>
      </c>
      <c r="F340" s="67">
        <f>SUM(F341)</f>
        <v>143591</v>
      </c>
      <c r="G340" s="67">
        <f>SUM(G341)</f>
        <v>135918</v>
      </c>
      <c r="H340" s="73">
        <v>94.7</v>
      </c>
      <c r="I340" s="67">
        <v>123112.56</v>
      </c>
      <c r="J340" s="73">
        <v>110.4</v>
      </c>
    </row>
    <row r="341" spans="1:11">
      <c r="A341" s="15"/>
      <c r="B341" s="15"/>
      <c r="C341" s="16" t="s">
        <v>81</v>
      </c>
      <c r="D341" s="17" t="e">
        <f>#REF!</f>
        <v>#REF!</v>
      </c>
      <c r="E341" s="17" t="e">
        <f>#REF!</f>
        <v>#REF!</v>
      </c>
      <c r="F341" s="68">
        <f>SUM(F342:F346)</f>
        <v>143591</v>
      </c>
      <c r="G341" s="68">
        <f>SUM(G342:G346)</f>
        <v>135918</v>
      </c>
      <c r="H341" s="74">
        <v>94.7</v>
      </c>
      <c r="I341" s="68">
        <v>123112.56</v>
      </c>
      <c r="J341" s="74">
        <v>110.4</v>
      </c>
    </row>
    <row r="342" spans="1:11" s="45" customFormat="1" ht="16.5" customHeight="1">
      <c r="A342" s="15"/>
      <c r="B342" s="15"/>
      <c r="C342" s="24" t="s">
        <v>197</v>
      </c>
      <c r="D342" s="19"/>
      <c r="E342" s="19"/>
      <c r="F342" s="69">
        <v>277</v>
      </c>
      <c r="G342" s="70">
        <v>234</v>
      </c>
      <c r="H342" s="75">
        <v>84.5</v>
      </c>
      <c r="I342" s="70">
        <v>234</v>
      </c>
      <c r="J342" s="75">
        <v>100</v>
      </c>
    </row>
    <row r="343" spans="1:11" ht="25.5">
      <c r="A343" s="15"/>
      <c r="B343" s="15"/>
      <c r="C343" s="18" t="s">
        <v>82</v>
      </c>
      <c r="D343" s="19">
        <v>89000</v>
      </c>
      <c r="E343" s="19"/>
      <c r="F343" s="69">
        <v>3660</v>
      </c>
      <c r="G343" s="70">
        <v>3411.27</v>
      </c>
      <c r="H343" s="75">
        <v>93.2</v>
      </c>
      <c r="I343" s="70">
        <v>3709.47</v>
      </c>
      <c r="J343" s="75">
        <v>92</v>
      </c>
    </row>
    <row r="344" spans="1:11">
      <c r="A344" s="15"/>
      <c r="B344" s="15"/>
      <c r="C344" s="18" t="s">
        <v>83</v>
      </c>
      <c r="D344" s="19"/>
      <c r="E344" s="19"/>
      <c r="F344" s="69">
        <v>2654</v>
      </c>
      <c r="G344" s="70">
        <v>2654</v>
      </c>
      <c r="H344" s="75">
        <v>100</v>
      </c>
      <c r="I344" s="70"/>
      <c r="J344" s="75"/>
    </row>
    <row r="345" spans="1:11" ht="13.5" customHeight="1">
      <c r="A345" s="23"/>
      <c r="B345" s="23"/>
      <c r="C345" s="24" t="s">
        <v>200</v>
      </c>
      <c r="D345" s="19">
        <v>87550</v>
      </c>
      <c r="E345" s="19"/>
      <c r="F345" s="70">
        <v>110000</v>
      </c>
      <c r="G345" s="70">
        <v>106193.4</v>
      </c>
      <c r="H345" s="75">
        <v>96.5</v>
      </c>
      <c r="I345" s="70">
        <v>119169.09</v>
      </c>
      <c r="J345" s="75">
        <v>89.1</v>
      </c>
    </row>
    <row r="346" spans="1:11" ht="27" customHeight="1" thickBot="1">
      <c r="A346" s="107"/>
      <c r="B346" s="107"/>
      <c r="C346" s="18" t="s">
        <v>171</v>
      </c>
      <c r="D346" s="103"/>
      <c r="E346" s="103"/>
      <c r="F346" s="104">
        <v>27000</v>
      </c>
      <c r="G346" s="104">
        <v>23425.33</v>
      </c>
      <c r="H346" s="105">
        <v>86.8</v>
      </c>
      <c r="I346" s="104"/>
      <c r="J346" s="105"/>
      <c r="K346" s="106"/>
    </row>
    <row r="347" spans="1:11" ht="16.5" customHeight="1" thickBot="1">
      <c r="A347" s="113" t="s">
        <v>90</v>
      </c>
      <c r="B347" s="114"/>
      <c r="C347" s="115"/>
      <c r="D347" s="48" t="e">
        <f>D5+D14+D33+D58+D70+D84+D147+D174+#REF!+D183+D233+D242+D277+D281+D313+D334</f>
        <v>#REF!</v>
      </c>
      <c r="E347" s="48" t="e">
        <f>E5+E14+E33+E58+E70+E84+E147+E174+#REF!+E183+E233+E242+E277+E281+E313+E334</f>
        <v>#REF!</v>
      </c>
      <c r="F347" s="85">
        <f>SUM(F5,F33,F58,F70,F84,F128,F147,F169,F174,F179,F183,F242,F233,F277,F281,F293,F313,F334)</f>
        <v>23323676.329999998</v>
      </c>
      <c r="G347" s="85">
        <f>SUM(G5,G33,G58,G70,G84,G128,G147,G169,G174,G179,G183,G233,G242,G277,G281,G293,G313,G334)</f>
        <v>22853768.66</v>
      </c>
      <c r="H347" s="97">
        <v>98</v>
      </c>
      <c r="I347" s="85">
        <v>20620423.68</v>
      </c>
      <c r="J347" s="97">
        <v>110.8</v>
      </c>
      <c r="K347" s="106"/>
    </row>
    <row r="348" spans="1:11">
      <c r="A348" s="49"/>
      <c r="B348" s="49"/>
      <c r="C348" s="90" t="s">
        <v>184</v>
      </c>
      <c r="D348" s="49"/>
      <c r="E348" s="49"/>
      <c r="F348" s="86"/>
      <c r="G348" s="86"/>
      <c r="H348" s="98"/>
      <c r="I348" s="86"/>
      <c r="J348" s="98"/>
    </row>
    <row r="349" spans="1:11" ht="15" customHeight="1">
      <c r="A349" s="50"/>
      <c r="B349" s="51"/>
      <c r="C349" s="52" t="s">
        <v>15</v>
      </c>
      <c r="D349" s="53"/>
      <c r="E349" s="53"/>
      <c r="F349" s="87">
        <f>SUM(F350:F355)</f>
        <v>20397440.329999998</v>
      </c>
      <c r="G349" s="87">
        <f>SUM(G350:G355)</f>
        <v>19933017.810000002</v>
      </c>
      <c r="H349" s="99">
        <v>97.7</v>
      </c>
      <c r="I349" s="87">
        <v>17703253.629999999</v>
      </c>
      <c r="J349" s="99">
        <v>112.6</v>
      </c>
    </row>
    <row r="350" spans="1:11" ht="18.75" customHeight="1">
      <c r="A350" s="54"/>
      <c r="B350" s="54"/>
      <c r="C350" s="21" t="s">
        <v>91</v>
      </c>
      <c r="D350" s="17"/>
      <c r="E350" s="17"/>
      <c r="F350" s="88">
        <f>SUM(F31,F46,F51,F61,F75,F87,F91,F99,F108,F117,F122,F131,F139,F144,F153,F172,F186,F193,F199,F205,F214,F226,F231,F239,F248,F265,F270,F284,F309,F316,F330,F337,F342)</f>
        <v>8464361.5</v>
      </c>
      <c r="G350" s="88">
        <f>SUM(G31,G46,G51,G61,G75,G87,G91,G99,G108,G117,G122,G131,G139,G144,G153,G172,G186,G193,G199,G205,G214,G226,G231,G239,G248,G265,G270,G284,G309,G316,G330,G337,G342)</f>
        <v>8342431.9799999995</v>
      </c>
      <c r="H350" s="100">
        <v>98.6</v>
      </c>
      <c r="I350" s="88">
        <v>7142012.4000000004</v>
      </c>
      <c r="J350" s="100">
        <v>116.8</v>
      </c>
      <c r="K350" s="27"/>
    </row>
    <row r="351" spans="1:11" ht="30" customHeight="1">
      <c r="A351" s="55"/>
      <c r="B351" s="55"/>
      <c r="C351" s="56" t="s">
        <v>92</v>
      </c>
      <c r="D351" s="57"/>
      <c r="E351" s="57"/>
      <c r="F351" s="89">
        <f>SUM(F9,F32,F36,F41,F47,F52,F56,F62,F67,F76,F79,F82,F88,F92,F101,F109,F114,F118,F123,F126,F140,F145,F154,F168,F173,F182,F187,F194,F200,F206,F211,F215,F222,F227,F236,F240,F245,F249,F253,F266,F271,F275,F285,F292,F296,F299,F302,F305,F310,F317,F326,F331,F338,F343)</f>
        <v>5990350.8300000001</v>
      </c>
      <c r="G351" s="89">
        <f>SUM(G9,G32,G36,G41,G47,G52,G56,G62,G67,G76,G79,G82,G88,G92,G101,G109,G114,G118,G123,G126,G140,G145,G154,G168,G173,G182,G187,G194,G200,G206,G211,G215,G222,G227,G236,G240,G245,G249,G253,G266,G271,G275,G285,G292,G296,G299,G302,G305,G310,G317,G326,G331,G338,G343)</f>
        <v>5690000.620000001</v>
      </c>
      <c r="H351" s="101">
        <v>95</v>
      </c>
      <c r="I351" s="89">
        <v>4206828.54</v>
      </c>
      <c r="J351" s="101">
        <v>135.30000000000001</v>
      </c>
    </row>
    <row r="352" spans="1:11">
      <c r="A352" s="55"/>
      <c r="B352" s="55"/>
      <c r="C352" s="18" t="s">
        <v>19</v>
      </c>
      <c r="D352" s="57"/>
      <c r="E352" s="57"/>
      <c r="F352" s="89">
        <f>SUM(F53,F103,F110,F119,F127,F141,F146,F156,F189,F195,F201,F207,F217,F228,F250,F256,F259,F262,F267,F272,F276,F286,F289,F344)</f>
        <v>4955740</v>
      </c>
      <c r="G352" s="89">
        <f>SUM(G53,G103,G110,G119,G127,G141,G146,G156,G189,G195,G201,G207,G217,G228,G250,G256,G259,G262,G267,G272,G276,G286,G289,G344)</f>
        <v>4946333.32</v>
      </c>
      <c r="H352" s="101">
        <v>99.8</v>
      </c>
      <c r="I352" s="89">
        <v>4698717.34</v>
      </c>
      <c r="J352" s="101">
        <v>105.3</v>
      </c>
    </row>
    <row r="353" spans="1:10">
      <c r="A353" s="55"/>
      <c r="B353" s="55"/>
      <c r="C353" s="58" t="s">
        <v>18</v>
      </c>
      <c r="D353" s="57"/>
      <c r="E353" s="57"/>
      <c r="F353" s="89">
        <f>SUM(F27,F241,F318,F323,F345)</f>
        <v>583513</v>
      </c>
      <c r="G353" s="89">
        <f>SUM(G27,G241,G318,G323,G345)</f>
        <v>578671.80000000005</v>
      </c>
      <c r="H353" s="101">
        <v>99.2</v>
      </c>
      <c r="I353" s="89">
        <v>1296934.8700000001</v>
      </c>
      <c r="J353" s="101">
        <v>44.6</v>
      </c>
    </row>
    <row r="354" spans="1:10">
      <c r="A354" s="55"/>
      <c r="B354" s="55"/>
      <c r="C354" s="59" t="s">
        <v>17</v>
      </c>
      <c r="D354" s="57"/>
      <c r="E354" s="57"/>
      <c r="F354" s="89">
        <f>SUM(F177)</f>
        <v>158153</v>
      </c>
      <c r="G354" s="89">
        <f>SUM(G177)</f>
        <v>134718.29</v>
      </c>
      <c r="H354" s="101">
        <v>85.2</v>
      </c>
      <c r="I354" s="89">
        <v>150132.03</v>
      </c>
      <c r="J354" s="101">
        <v>89.7</v>
      </c>
    </row>
    <row r="355" spans="1:10" ht="51">
      <c r="A355" s="55"/>
      <c r="B355" s="55"/>
      <c r="C355" s="18" t="s">
        <v>93</v>
      </c>
      <c r="D355" s="57"/>
      <c r="E355" s="57"/>
      <c r="F355" s="89">
        <f>SUM(F232,F319,F280,F346)</f>
        <v>245322</v>
      </c>
      <c r="G355" s="89">
        <f>SUM(G232,G280,G319,G346)</f>
        <v>240861.8</v>
      </c>
      <c r="H355" s="101">
        <v>98.2</v>
      </c>
      <c r="I355" s="89">
        <v>208628.45</v>
      </c>
      <c r="J355" s="101">
        <v>115.5</v>
      </c>
    </row>
    <row r="356" spans="1:10" ht="19.5" customHeight="1">
      <c r="A356" s="51"/>
      <c r="B356" s="51"/>
      <c r="C356" s="60" t="s">
        <v>16</v>
      </c>
      <c r="D356" s="61"/>
      <c r="E356" s="61"/>
      <c r="F356" s="91">
        <v>2926236</v>
      </c>
      <c r="G356" s="91">
        <v>2920750.85</v>
      </c>
      <c r="H356" s="102">
        <v>99.8</v>
      </c>
      <c r="I356" s="91">
        <v>2917170.05</v>
      </c>
      <c r="J356" s="102">
        <v>100.1</v>
      </c>
    </row>
    <row r="357" spans="1:10">
      <c r="A357" s="49"/>
      <c r="B357" s="49"/>
      <c r="C357" s="49"/>
      <c r="D357" s="49"/>
      <c r="E357" s="49"/>
      <c r="F357" s="49"/>
      <c r="G357" s="49"/>
      <c r="H357" s="49"/>
    </row>
    <row r="358" spans="1:10" ht="23.25">
      <c r="C358" s="62"/>
      <c r="D358" s="27"/>
      <c r="E358" s="27"/>
      <c r="F358" s="63"/>
      <c r="G358" s="27"/>
      <c r="H358" s="27"/>
    </row>
    <row r="359" spans="1:10" ht="23.25">
      <c r="C359" s="64"/>
      <c r="D359" s="27"/>
      <c r="E359" s="27"/>
      <c r="F359" s="27"/>
      <c r="G359" s="27"/>
      <c r="H359" s="27"/>
    </row>
    <row r="361" spans="1:10">
      <c r="G361" s="49"/>
    </row>
  </sheetData>
  <mergeCells count="2">
    <mergeCell ref="A1:H1"/>
    <mergeCell ref="A347:C347"/>
  </mergeCells>
  <printOptions horizontalCentered="1" verticalCentered="1"/>
  <pageMargins left="0.70866141732283472" right="0.59055118110236227" top="0.74803149606299213" bottom="0.74803149606299213" header="0.31496062992125984" footer="0.31496062992125984"/>
  <pageSetup paperSize="9" firstPageNumber="51" orientation="landscape" useFirstPageNumber="1" horizontalDpi="4294967294" r:id="rId1"/>
  <headerFooter>
    <oddHeader xml:space="preserve">&amp;L 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1 Wydatki</vt:lpstr>
      <vt:lpstr>'1 Wydatki'!Obszar_wydruku</vt:lpstr>
      <vt:lpstr>'1 Wydatki'!Tytuły_wydruku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 </cp:lastModifiedBy>
  <cp:lastPrinted>2012-03-29T11:06:23Z</cp:lastPrinted>
  <dcterms:created xsi:type="dcterms:W3CDTF">2009-10-01T05:59:07Z</dcterms:created>
  <dcterms:modified xsi:type="dcterms:W3CDTF">2012-03-29T11:06:27Z</dcterms:modified>
</cp:coreProperties>
</file>